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حشمتی\فیروزی\پرتفو آبان 1403\"/>
    </mc:Choice>
  </mc:AlternateContent>
  <xr:revisionPtr revIDLastSave="0" documentId="13_ncr:1_{2E453E40-074D-4FC8-A464-03ADA71BEA99}" xr6:coauthVersionLast="47" xr6:coauthVersionMax="47" xr10:uidLastSave="{00000000-0000-0000-0000-000000000000}"/>
  <bookViews>
    <workbookView xWindow="-120" yWindow="-120" windowWidth="29040" windowHeight="15840" tabRatio="752" activeTab="1" xr2:uid="{00000000-000D-0000-FFFF-FFFF00000000}"/>
  </bookViews>
  <sheets>
    <sheet name="صورت وضعیت" sheetId="1" r:id="rId1"/>
    <sheet name="1" sheetId="22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اوراق به" sheetId="11" r:id="rId10"/>
    <sheet name="درآمد سرمایه گذاری در سهام" sheetId="9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سود سپرده بانکی" sheetId="18" r:id="rId16"/>
    <sheet name="سود اوراق بهادار" sheetId="17" r:id="rId17"/>
    <sheet name="درآمد ناشی از فروش" sheetId="19" r:id="rId18"/>
    <sheet name="درآمد سرمایه گذاری در صندوق" sheetId="10" r:id="rId19"/>
    <sheet name="درآمد ناشی از تغییر قیمت اوراق" sheetId="21" r:id="rId20"/>
  </sheets>
  <definedNames>
    <definedName name="_xlnm._FilterDatabase" localSheetId="19" hidden="1">'درآمد ناشی از تغییر قیمت اوراق'!$A$7:$R$51</definedName>
    <definedName name="_xlnm.Print_Area" localSheetId="1">'1'!$A$1:$K$63</definedName>
    <definedName name="_xlnm.Print_Area" localSheetId="5">اوراق!$A$1:$AM$27</definedName>
    <definedName name="_xlnm.Print_Area" localSheetId="3">'اوراق مشتقه'!$A$1:$AX$16</definedName>
    <definedName name="_xlnm.Print_Area" localSheetId="6">'تعدیل قیمت'!$A$1:$N$10</definedName>
    <definedName name="_xlnm.Print_Area" localSheetId="8">درآمد!$A$1:$K$13</definedName>
    <definedName name="_xlnm.Print_Area" localSheetId="12">'درآمد سپرده بانکی'!$A$1:$K$157</definedName>
    <definedName name="_xlnm.Print_Area" localSheetId="9">'درآمد سرمایه گذاری در اوراق به'!$A$1:$S$28</definedName>
    <definedName name="_xlnm.Print_Area" localSheetId="10">'درآمد سرمایه گذاری در سهام'!$A$1:$X$22</definedName>
    <definedName name="_xlnm.Print_Area" localSheetId="18">'درآمد سرمایه گذاری در صندوق'!$A$1:$X$30</definedName>
    <definedName name="_xlnm.Print_Area" localSheetId="14">'درآمد سود سهام'!$A$1:$T$15</definedName>
    <definedName name="_xlnm.Print_Area" localSheetId="19">'درآمد ناشی از تغییر قیمت اوراق'!$A$1:$S$51</definedName>
    <definedName name="_xlnm.Print_Area" localSheetId="17">'درآمد ناشی از فروش'!$A$1:$S$28</definedName>
    <definedName name="_xlnm.Print_Area" localSheetId="13">'سایر درآمدها'!$A$1:$G$11</definedName>
    <definedName name="_xlnm.Print_Area" localSheetId="7">سپرده!$A$1:$M$79</definedName>
    <definedName name="_xlnm.Print_Area" localSheetId="16">'سود اوراق بهادار'!$A$1:$U$18</definedName>
    <definedName name="_xlnm.Print_Area" localSheetId="15">'سود سپرده بانکی'!$A$1:$N$157</definedName>
    <definedName name="_xlnm.Print_Area" localSheetId="2">سهام!$A$1:$AB$19</definedName>
    <definedName name="_xlnm.Print_Area" localSheetId="0">'صورت وضعیت'!$A$1:$A$9</definedName>
    <definedName name="_xlnm.Print_Area" localSheetId="11">'مبالغ تخصیصی اوراق'!$A$1:$R$28</definedName>
    <definedName name="_xlnm.Print_Area" localSheetId="4">'واحدهای صندوق'!$A$1:$AA$27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2" i="19" l="1"/>
  <c r="T23" i="17"/>
  <c r="D157" i="13"/>
  <c r="H157" i="13" l="1"/>
  <c r="V28" i="19" l="1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9" i="10"/>
  <c r="U10" i="9"/>
  <c r="U11" i="9"/>
  <c r="U12" i="9"/>
  <c r="U13" i="9"/>
  <c r="U14" i="9"/>
  <c r="U15" i="9"/>
  <c r="U16" i="9"/>
  <c r="U17" i="9"/>
  <c r="U18" i="9"/>
  <c r="U19" i="9"/>
  <c r="U20" i="9"/>
  <c r="U21" i="9"/>
  <c r="U9" i="9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9" i="11"/>
  <c r="U30" i="10" l="1"/>
  <c r="U22" i="9"/>
  <c r="F8" i="8" s="1"/>
  <c r="R28" i="11"/>
  <c r="X11" i="19"/>
  <c r="X9" i="19"/>
  <c r="W11" i="19"/>
  <c r="W9" i="19"/>
  <c r="W8" i="19"/>
  <c r="X8" i="19" s="1"/>
  <c r="P30" i="10"/>
  <c r="F30" i="10"/>
  <c r="Q28" i="19" l="1"/>
  <c r="X14" i="19"/>
  <c r="W25" i="19"/>
  <c r="X25" i="19" s="1"/>
  <c r="W27" i="19"/>
  <c r="W22" i="19"/>
  <c r="X22" i="19" s="1"/>
  <c r="W24" i="19"/>
  <c r="W23" i="19"/>
  <c r="X23" i="19" s="1"/>
  <c r="W26" i="19"/>
  <c r="W13" i="19"/>
  <c r="W17" i="19"/>
  <c r="X17" i="19" s="1"/>
  <c r="W12" i="19"/>
  <c r="X12" i="19" s="1"/>
  <c r="W19" i="19"/>
  <c r="X19" i="19" s="1"/>
  <c r="W18" i="19"/>
  <c r="X18" i="19" s="1"/>
  <c r="W20" i="19"/>
  <c r="X20" i="19" s="1"/>
  <c r="W15" i="19"/>
  <c r="W10" i="19"/>
  <c r="X10" i="19" s="1"/>
  <c r="W16" i="19"/>
  <c r="X16" i="19" s="1"/>
  <c r="X27" i="19"/>
  <c r="X24" i="19"/>
  <c r="X26" i="19"/>
  <c r="X13" i="19"/>
  <c r="W21" i="19"/>
  <c r="X21" i="19" s="1"/>
  <c r="X15" i="19"/>
  <c r="U28" i="19"/>
  <c r="T28" i="19"/>
  <c r="Q51" i="21"/>
  <c r="O25" i="21"/>
  <c r="P18" i="17"/>
  <c r="T18" i="17"/>
  <c r="T20" i="17" s="1"/>
  <c r="Q31" i="19" l="1"/>
  <c r="O19" i="15" a="1"/>
  <c r="O19" i="15" s="1"/>
  <c r="O15" i="15"/>
  <c r="J79" i="7"/>
  <c r="X27" i="4"/>
  <c r="O51" i="21"/>
  <c r="M51" i="21"/>
  <c r="K51" i="21"/>
  <c r="I51" i="21"/>
  <c r="G51" i="21"/>
  <c r="E51" i="21"/>
  <c r="C51" i="21"/>
  <c r="M28" i="19"/>
  <c r="I28" i="19"/>
  <c r="C157" i="18"/>
  <c r="N18" i="17"/>
  <c r="J18" i="17"/>
  <c r="S15" i="15"/>
  <c r="F11" i="14"/>
  <c r="F12" i="8" s="1"/>
  <c r="D11" i="14"/>
  <c r="F11" i="8"/>
  <c r="J11" i="8" s="1"/>
  <c r="F10" i="8"/>
  <c r="P28" i="11"/>
  <c r="N28" i="11"/>
  <c r="Q54" i="21" s="1" a="1"/>
  <c r="Q54" i="21" s="1"/>
  <c r="L28" i="11"/>
  <c r="J28" i="11"/>
  <c r="J24" i="11"/>
  <c r="J25" i="11"/>
  <c r="J26" i="11"/>
  <c r="J27" i="11"/>
  <c r="J9" i="11"/>
  <c r="H28" i="11"/>
  <c r="F28" i="11"/>
  <c r="D28" i="11"/>
  <c r="W30" i="10"/>
  <c r="S30" i="10"/>
  <c r="L30" i="10"/>
  <c r="J30" i="10"/>
  <c r="J26" i="10"/>
  <c r="J27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8" i="10"/>
  <c r="J29" i="10"/>
  <c r="H30" i="10"/>
  <c r="D30" i="10"/>
  <c r="W22" i="9"/>
  <c r="S22" i="9"/>
  <c r="Q22" i="9"/>
  <c r="N22" i="9"/>
  <c r="O22" i="15" s="1"/>
  <c r="L22" i="9"/>
  <c r="J22" i="9"/>
  <c r="H22" i="9"/>
  <c r="F22" i="9"/>
  <c r="D22" i="9"/>
  <c r="H79" i="7"/>
  <c r="L76" i="7"/>
  <c r="L79" i="7" s="1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7" i="7"/>
  <c r="L78" i="7"/>
  <c r="L10" i="7"/>
  <c r="L9" i="7"/>
  <c r="F79" i="7"/>
  <c r="D79" i="7"/>
  <c r="AL27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9" i="5"/>
  <c r="AJ27" i="5"/>
  <c r="AH27" i="5"/>
  <c r="AD27" i="5"/>
  <c r="AB27" i="5"/>
  <c r="Z27" i="5"/>
  <c r="V27" i="5"/>
  <c r="T27" i="5"/>
  <c r="R27" i="5"/>
  <c r="P27" i="5"/>
  <c r="Z17" i="4"/>
  <c r="Z11" i="4"/>
  <c r="Z12" i="4"/>
  <c r="Z13" i="4"/>
  <c r="Z14" i="4"/>
  <c r="Z15" i="4"/>
  <c r="Z16" i="4"/>
  <c r="Z18" i="4"/>
  <c r="Z19" i="4"/>
  <c r="Z20" i="4"/>
  <c r="Z21" i="4"/>
  <c r="Z22" i="4"/>
  <c r="Z23" i="4"/>
  <c r="Z24" i="4"/>
  <c r="Z25" i="4"/>
  <c r="Z26" i="4"/>
  <c r="Z10" i="4"/>
  <c r="Z9" i="4"/>
  <c r="V27" i="4"/>
  <c r="R27" i="4"/>
  <c r="P27" i="4"/>
  <c r="N27" i="4"/>
  <c r="L27" i="4"/>
  <c r="J27" i="4"/>
  <c r="H27" i="4"/>
  <c r="F27" i="4"/>
  <c r="D27" i="4"/>
  <c r="AA15" i="2"/>
  <c r="AA16" i="2"/>
  <c r="AA17" i="2"/>
  <c r="AA18" i="2"/>
  <c r="AA10" i="2"/>
  <c r="AA12" i="2"/>
  <c r="Y19" i="2"/>
  <c r="W19" i="2"/>
  <c r="Q19" i="2"/>
  <c r="O19" i="2"/>
  <c r="E19" i="2"/>
  <c r="O31" i="19" l="1"/>
  <c r="J10" i="8"/>
  <c r="Z27" i="4"/>
  <c r="F9" i="8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Q15" i="15"/>
  <c r="M157" i="18"/>
  <c r="K157" i="18"/>
  <c r="I157" i="18"/>
  <c r="G157" i="18"/>
  <c r="E157" i="18"/>
  <c r="O28" i="19"/>
  <c r="K28" i="19"/>
  <c r="G28" i="19"/>
  <c r="E28" i="19"/>
  <c r="C28" i="19"/>
  <c r="K10" i="6"/>
  <c r="X27" i="5"/>
  <c r="AA11" i="2"/>
  <c r="AA13" i="2"/>
  <c r="AA14" i="2"/>
  <c r="AA9" i="2"/>
  <c r="S19" i="2"/>
  <c r="K19" i="2"/>
  <c r="I19" i="2"/>
  <c r="G19" i="2"/>
  <c r="J9" i="8" l="1"/>
  <c r="F13" i="8"/>
  <c r="AA19" i="2"/>
  <c r="W24" i="11"/>
  <c r="J12" i="8"/>
  <c r="H9" i="8" l="1"/>
  <c r="H8" i="8"/>
  <c r="AL10" i="5"/>
  <c r="J8" i="8" l="1"/>
  <c r="J13" i="8" s="1"/>
  <c r="H11" i="8" l="1"/>
  <c r="H12" i="8"/>
  <c r="H10" i="8"/>
  <c r="H13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<sst xmlns="http://schemas.openxmlformats.org/spreadsheetml/2006/main" count="986" uniqueCount="397">
  <si>
    <t>صندوق سرمایه گذاری آوای فردای زاگرس</t>
  </si>
  <si>
    <t>صورت وضعیت پرتفوی</t>
  </si>
  <si>
    <t>-1</t>
  </si>
  <si>
    <t>سرمایه گذاری ها</t>
  </si>
  <si>
    <t>-1-1</t>
  </si>
  <si>
    <t>سرمایه گذاری در سهام و حق تقدم سهام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</si>
  <si>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</si>
  <si>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</si>
  <si>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</si>
  <si>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</si>
  <si>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</si>
  <si>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</si>
  <si>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</si>
  <si>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</si>
  <si>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</si>
  <si>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</si>
  <si>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کوثر</t>
  </si>
  <si>
    <t>پالایش نفت تبریز</t>
  </si>
  <si>
    <t>ح . معدنی و صنعتی گل گهر</t>
  </si>
  <si>
    <t>داروسازی‌ امین‌</t>
  </si>
  <si>
    <t>ذوب آهن اصفهان</t>
  </si>
  <si>
    <t>قنداصفهان‌</t>
  </si>
  <si>
    <t>گروه توسعه مالی مهرآیندگان</t>
  </si>
  <si>
    <t>گروه مدیریت سرمایه گذاری امید</t>
  </si>
  <si>
    <t>مدیریت سرمایه گذاری کوثربهمن</t>
  </si>
  <si>
    <t>معدنی و صنعتی گل گهر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</si>
  <si>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</si>
  <si>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</si>
  <si>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</si>
  <si>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</si>
  <si>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</si>
  <si>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</si>
  <si>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</si>
  <si>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</si>
  <si>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</si>
  <si>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</si>
  <si>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</si>
  <si>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</si>
  <si>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</si>
  <si>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</si>
  <si>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</si>
  <si>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</si>
  <si>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</si>
  <si>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اهرمی موج-واحدهای عادی</t>
  </si>
  <si>
    <t>صندوق س آوای تاراز زاگرس-سهام</t>
  </si>
  <si>
    <t>صندوق س پترو اندیشه صبا-بخشی</t>
  </si>
  <si>
    <t>صندوق س صنایع دایا1-بخشی</t>
  </si>
  <si>
    <t>صندوق س صنایع دایا2-بخشی</t>
  </si>
  <si>
    <t>صندوق س. پرتو پایش پیشرو-س</t>
  </si>
  <si>
    <t>صندوق س. مروارید بها بازار-س</t>
  </si>
  <si>
    <t>صندوق س. مشترک آریان-س</t>
  </si>
  <si>
    <t>صندوق س. ویستا -س</t>
  </si>
  <si>
    <t>صندوق س.پشتوانه طلا دنای زاگرس</t>
  </si>
  <si>
    <t>صندوق س.زرین نهال ثنا-س</t>
  </si>
  <si>
    <t>صندوق س.سپند کاریزما-س</t>
  </si>
  <si>
    <t>صندوق سرمایه گذاری زرین پارسیان</t>
  </si>
  <si>
    <t>صندوق صبا</t>
  </si>
  <si>
    <t>طلوع بامداد مهرگان</t>
  </si>
  <si>
    <t>صندوق سرمایه‌گذاری فیروزه موفقیت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</si>
  <si>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</si>
  <si>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</si>
  <si>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</si>
  <si>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</si>
  <si>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</si>
  <si>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</si>
  <si>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</si>
  <si>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</si>
  <si>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</si>
  <si>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خزانه-م1بودجه01-040326</t>
  </si>
  <si>
    <t>بله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</si>
  <si>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</si>
  <si>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</si>
  <si>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</si>
  <si>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</si>
  <si>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</si>
  <si>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</si>
  <si>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</si>
  <si>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</si>
  <si>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اسنادخزانه-م2بودجه00-031024</t>
  </si>
  <si>
    <t>1400/02/22</t>
  </si>
  <si>
    <t>1403/10/24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</si>
  <si>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</si>
  <si>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</si>
  <si>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</si>
  <si>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</si>
  <si>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</si>
  <si>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</si>
  <si>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اسنادخزانه-م9بودجه01-040826</t>
  </si>
  <si>
    <t>1401/12/28</t>
  </si>
  <si>
    <t>1404/08/26</t>
  </si>
  <si>
    <t>صکوک اجاره غدیر408-بدون ضامن</t>
  </si>
  <si>
    <t>1400/08/26</t>
  </si>
  <si>
    <t>صکوک اجاره معادن407-3ماهه18%</t>
  </si>
  <si>
    <t>1400/07/19</t>
  </si>
  <si>
    <t>1404/07/18</t>
  </si>
  <si>
    <t>مرابحه انتخاب الکترونیک041006</t>
  </si>
  <si>
    <t>1402/10/06</t>
  </si>
  <si>
    <t>1404/10/05</t>
  </si>
  <si>
    <t>مرابحه داروساز پارس حیان060929</t>
  </si>
  <si>
    <t>1402/09/29</t>
  </si>
  <si>
    <t>1406/09/29</t>
  </si>
  <si>
    <t>مرابحه عام دولت116-ش.خ060630</t>
  </si>
  <si>
    <t>1401/06/30</t>
  </si>
  <si>
    <t>1406/06/30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</si>
  <si>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</si>
  <si>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</si>
  <si>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</si>
  <si>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</si>
  <si>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</si>
  <si>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</si>
  <si>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</si>
  <si>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</si>
  <si>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</si>
  <si>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</si>
  <si>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</si>
  <si>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</si>
  <si>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</si>
  <si>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</si>
  <si>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</si>
  <si>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</si>
  <si>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</si>
  <si>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</si>
  <si>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</si>
  <si>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</si>
  <si>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</si>
  <si>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</si>
  <si>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290-8100-14527997-1</t>
  </si>
  <si>
    <t>حساب جاری بانک آینده بلوار دریا 0100750407000</t>
  </si>
  <si>
    <t>سپرده کوتاه مدت بانک دی فرشته 0205364536008</t>
  </si>
  <si>
    <t>سپرده کوتاه مدت بانک آینده بلوار دریا 0203629431004</t>
  </si>
  <si>
    <t>حساب جاری بانک دی فرشته 0105362922004</t>
  </si>
  <si>
    <t>قرض الحسنه بانک آینده بلوار دریا 0302795060004</t>
  </si>
  <si>
    <t>سپرده کوتاه مدت بانک گردشگری میدان سرو 147-9967-823519-1</t>
  </si>
  <si>
    <t>سپرده کوتاه مدت موسسه اعتباری ملل جنت آباد 0414-10-277-000000082</t>
  </si>
  <si>
    <t>سپرده کوتاه مدت بانک اقتصاد نوین غدیر 101-850-6730034-1</t>
  </si>
  <si>
    <t>سپرده کوتاه مدت بانک گردشگری قیطریه 133-9098-823519-1</t>
  </si>
  <si>
    <t>سپرده کوتاه مدت بانک رفاه بازار 327894908</t>
  </si>
  <si>
    <t>سپرده کوتاه مدت بانک سامان جام جم 821.841.3837417.1</t>
  </si>
  <si>
    <t>سپرده کوتاه مدت بانک سامان جام جم 821.810.3837417.1</t>
  </si>
  <si>
    <t>سپرده کوتاه مدت بانک ملت مستقل مرکزی 9554863739</t>
  </si>
  <si>
    <t>سپرده کوتاه مدت بانک شهر بلوار اندرزگو 7001001361439</t>
  </si>
  <si>
    <t>سپرده کوتاه مدت بانک اقتصاد نوین جنت آباد 174-850-6730034-1</t>
  </si>
  <si>
    <t>سپرده کوتاه مدت بانک خاورمیانه بخارست 1007-10810-707074758</t>
  </si>
  <si>
    <t>قرض الحسنه بانک آینده مطهری 0303521532001</t>
  </si>
  <si>
    <t>سپرده کوتاه مدت بانک آینده مطهری 0203807818001</t>
  </si>
  <si>
    <t>قرض الحسنه بانک تجارت نفت شمالی 0000356061403</t>
  </si>
  <si>
    <t>سپرده کوتاه مدت بانک صادرات مستقل فردوسی 0218367478005</t>
  </si>
  <si>
    <t>سپرده کوتاه مدت بانک پارسیان یوسف آباد 470-01499700-604</t>
  </si>
  <si>
    <t>سپرده کوتاه مدت بانک مسکن مستقل مرکزی 420221713324</t>
  </si>
  <si>
    <t>سپرده بلند مدت بانک گردشگری پیروزی 134-1405-823519-32</t>
  </si>
  <si>
    <t>سپرده بلند مدت بانک گردشگری پیروزی 134-1405-823519-34</t>
  </si>
  <si>
    <t>سپرده بلند مدت بانک مسکن مستقل مرکزی 5600877334005</t>
  </si>
  <si>
    <t>سپرده بلند مدت بانک گردشگری پیروزی 134-1405-823519-39</t>
  </si>
  <si>
    <t>سپرده بلند مدت بانک تجارت نفت شمالی 0479602749385</t>
  </si>
  <si>
    <t>سپرده بلند مدت بانک گردشگری پیروزی 134-1405-823519-40</t>
  </si>
  <si>
    <t>سپرده بلند مدت بانک تجارت نفت شمالی 0479602794335</t>
  </si>
  <si>
    <t>سپرده بلند مدت بانک پاسارگاد جهان کودک 290-307-14527997-27</t>
  </si>
  <si>
    <t>سپرده بلند مدت بانک گردشگری پیروزی 134.1405.823519.42</t>
  </si>
  <si>
    <t>سپرده بلند مدت بانک گردشگری پیروزی 134-1405-823519-43</t>
  </si>
  <si>
    <t>سپرده بلند مدت بانک تجارت نفت شمالی 0479602859465</t>
  </si>
  <si>
    <t>سپرده بلند مدت بانک گردشگری پیروزی 134-1405-823519-44</t>
  </si>
  <si>
    <t>سپرده بلند مدت بانک تجارت نفت شمالی 0479602970360</t>
  </si>
  <si>
    <t>سپرده بلند مدت بانک تجارت نفت شمالی 0479603005638</t>
  </si>
  <si>
    <t>سپرده بلند مدت بانک تجارت نفت شمالی 0479603020854</t>
  </si>
  <si>
    <t>سپرده بلند مدت بانک گردشگری پیروزی 134-1405-823519-46</t>
  </si>
  <si>
    <t>سپرده بلند مدت بانک گردشگری پیروزی 134-1405-823519-48</t>
  </si>
  <si>
    <t>سپرده بلند مدت بانک تجارت نفت شمالی 0479603062350</t>
  </si>
  <si>
    <t>سپرده بلند مدت بانک مسکن مستقل مرکزی 5600887336032</t>
  </si>
  <si>
    <t>سپرده بلند مدت بانک مسکن مستقل مرکزی 5600887336123</t>
  </si>
  <si>
    <t>سپرده بلند مدت بانک گردشگری پیروزی 134-1405-823519-52</t>
  </si>
  <si>
    <t>سپرده بلند مدت بانک پاسارگاد جهان کودک 290-303-14527997-5</t>
  </si>
  <si>
    <t>سپرده بلند مدت بانک مسکن مستقل مرکزی 5600887336693</t>
  </si>
  <si>
    <t>سپرده بلند مدت بانک صادرات کارگر نبش بلوار کشاورز 04-07348130-00-8</t>
  </si>
  <si>
    <t>سپرده بلند مدت بانک صادرات کارگر نبش بلوار کشاورز 04-07352128-00-8</t>
  </si>
  <si>
    <t>سپرده بلند مدت بانک گردشگری پیروزی 134-1405-823519-53</t>
  </si>
  <si>
    <t>سپرده بلند مدت بانک گردشگری پیروزی 134-1405-823519-54</t>
  </si>
  <si>
    <t>سپرده بلند مدت بانک صادرات کارگر نبش بلوار کشاورز 04-07365887-00-7</t>
  </si>
  <si>
    <t>سپرده بلند مدت بانک گردشگری پیروزی 134-1405-823519-55</t>
  </si>
  <si>
    <t>سپرده بلند مدت بانک پاسارگاد جهان کودک 290-303-14527997-6</t>
  </si>
  <si>
    <t>سپرده بلند مدت بانک صادرات کارگر نبش بلوار کشاورز 04-07367980-00-0</t>
  </si>
  <si>
    <t>سپرده بلند مدت بانک صادرات کارگر نبش بلوار کشاورز 04-07376066-00-0</t>
  </si>
  <si>
    <t>سپرده بلند مدت بانک گردشگری پیروزی 134-1405-823519-56</t>
  </si>
  <si>
    <t>سپرده بلند مدت بانک پاسارگاد جهان کودک 290-303-14527997-7</t>
  </si>
  <si>
    <t>سپرده بلند مدت بانک پاسارگاد جهان کودک 290-303-14527997-8</t>
  </si>
  <si>
    <t>سپرده بلند مدت بانک گردشگری پیروزی 134-1405-823519-57</t>
  </si>
  <si>
    <t>سپرده بلند مدت بانک صادرات شهدای خدمت 02-18367478-00-5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</si>
  <si>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</si>
  <si>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</si>
  <si>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</si>
  <si>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</si>
  <si>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</si>
  <si>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</si>
  <si>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</si>
  <si>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</si>
  <si>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</si>
  <si>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</si>
  <si>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</si>
  <si>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</si>
  <si>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</si>
  <si>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</si>
  <si>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</si>
  <si>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</si>
  <si>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</si>
  <si>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</si>
  <si>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</si>
  <si>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</si>
  <si>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</si>
  <si>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</si>
  <si>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</si>
  <si>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</si>
  <si>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</si>
  <si>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امتیاز تسهیلات مسکن سال1403</t>
  </si>
  <si>
    <t>امتیازتسهیلات مسکن سال1402</t>
  </si>
  <si>
    <t>-2-2</t>
  </si>
  <si>
    <t>درآمد حاصل از سرمایه­گذاری در واحدهای صندوق</t>
  </si>
  <si>
    <t>درآمد سود صندوق</t>
  </si>
  <si>
    <t>صندوق س.انارنماد ارزش-درسهام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</si>
  <si>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</si>
  <si>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</si>
  <si>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</si>
  <si>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</si>
  <si>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دولت76-ش.خ030406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</si>
  <si>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</si>
  <si>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</si>
  <si>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</si>
  <si>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</si>
  <si>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</si>
  <si>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</si>
  <si>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</si>
  <si>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</si>
  <si>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صندوق­ سرمایه­گذاری اختصاصی بازارگردانی تحت مدیریت مدیر صندوق یا اشخاص تحت کنترل یا وابسته *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</si>
  <si>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</si>
  <si>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</si>
  <si>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</si>
  <si>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</si>
  <si>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</si>
  <si>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</si>
  <si>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شهر اندرزگو 7001001779347</t>
  </si>
  <si>
    <t>سپرده بلند مدت بانک اقتصاد نوین پارک ساعی 152-283-6730034-1</t>
  </si>
  <si>
    <t>سپرده بلند مدت بانک اقتصاد نوین پارک ساعی 152-283-6730034-2</t>
  </si>
  <si>
    <t>سپرده بلند مدت بانک اقتصاد نوین پارک ساعی 152-283-6730034-3</t>
  </si>
  <si>
    <t>سپرده بلند مدت بانک اقتصاد نوین پارک ساعی 152-283-6730034-4</t>
  </si>
  <si>
    <t>سپرده بلند مدت بانک گردشگری پیروزی 134-1405-823519-12</t>
  </si>
  <si>
    <t>سپرده بلند مدت بانک گردشگری پیروزی 134-1405-823519-14</t>
  </si>
  <si>
    <t>سپرده بلند مدت بانک گردشگری پیروزی 134-1405-823519-15</t>
  </si>
  <si>
    <t>سپرده بلند مدت بانک گردشگری پیروزی 134-1405-823519-16</t>
  </si>
  <si>
    <t>سپرده بلند مدت بانک گردشگری پیروزی 134-1405-823519-17</t>
  </si>
  <si>
    <t>سپرده بلند مدت بانک گردشگری پیروزی 134-1405-823519-18</t>
  </si>
  <si>
    <t>سپرده بلند مدت بانک گردشگری پیروزی 134-1405-823519-19</t>
  </si>
  <si>
    <t>سپرده بلند مدت بانک گردشگری پیروزی 134-1405-823519-22</t>
  </si>
  <si>
    <t>سپرده بلند مدت بانک گردشگری پیروزی 134-1405-823519-23</t>
  </si>
  <si>
    <t>سپرده بلند مدت بانک گردشگری پیروزی 134-1405-823519-24</t>
  </si>
  <si>
    <t>سپرده بلند مدت بانک مسکن مستقل مرکزی 5600928336553</t>
  </si>
  <si>
    <t>سپرده بلند مدت بانک مسکن مستقل مرکزی 5600928336595</t>
  </si>
  <si>
    <t>سپرده بلند مدت بانک گردشگری پیروزی 134-1405-823519-26</t>
  </si>
  <si>
    <t>سپرده بلند مدت بانک گردشگری پیروزی 134-1405-823519-27</t>
  </si>
  <si>
    <t>سپرده بلند مدت بانک گردشگری پیروزی 134-1405-823519-29</t>
  </si>
  <si>
    <t>سپرده بلند مدت بانک گردشگری پیروزی 134-1405-823519-30</t>
  </si>
  <si>
    <t>سپرده بلند مدت بانک اقتصاد نوین صنعتگران 214-283-6730034-1</t>
  </si>
  <si>
    <t>سپرده بلند مدت بانک اقتصاد نوین صنعتگران 214-283-6730034-2</t>
  </si>
  <si>
    <t>سپرده بلند مدت بانک اقتصاد نوین صنعتگران 214-283-6730034-3</t>
  </si>
  <si>
    <t>سپرده بلند مدت بانک اقتصاد نوین صنعتگران 214-283-6730034-4</t>
  </si>
  <si>
    <t>سپرده بلند مدت بانک اقتصاد نوین صنعتگران 214-283-6730034-5</t>
  </si>
  <si>
    <t>سپرده بلند مدت بانک پاسارگاد جهان کودک 290.313.14527997.1</t>
  </si>
  <si>
    <t>سپرده بلند مدت بانک پاسارگاد جهان کودک 290-313-14527997-2</t>
  </si>
  <si>
    <t>سپرده بلند مدت بانک پاسارگاد جهان کودک 290-313-14527997-3</t>
  </si>
  <si>
    <t>سپرده بلند مدت بانک گردشگری پیروزی 134-1405-823519-31</t>
  </si>
  <si>
    <t>سپرده بلند مدت بانک تجارت نفت شمالی 0479602161340</t>
  </si>
  <si>
    <t>سپرده بلند مدت بانک تجارت نفت شمالی 0479602178986</t>
  </si>
  <si>
    <t>سپرده بلند مدت بانک پاسارگاد جهان کودک 290-307-14527997-23</t>
  </si>
  <si>
    <t>سپرده بلند مدت بانک تجارت نفت شمالی 0479602301831</t>
  </si>
  <si>
    <t>سپرده بلند مدت بانک گردشگری پیروزی 134-1405-823519-33</t>
  </si>
  <si>
    <t>سپرده بلند مدت بانک تجارت نفت شمالی 0479602323816</t>
  </si>
  <si>
    <t>سپرده بلند مدت بانک گردشگری پیروزی 134-1405-823519-35</t>
  </si>
  <si>
    <t>سپرده بلند مدت بانک تجارت نفت شمالی 0479602340785</t>
  </si>
  <si>
    <t>سپرده بلند مدت بانک تجارت نفت شمالی 0479602356877</t>
  </si>
  <si>
    <t>سپرده بلند مدت بانک تجارت نفت شمالی 0479602376507</t>
  </si>
  <si>
    <t>سپرده بلند مدت بانک تجارت نفت شمالی 0479602383964</t>
  </si>
  <si>
    <t>سپرده بلند مدت بانک تجارت نفت شمالی 0479602393434</t>
  </si>
  <si>
    <t>سپرده بلند مدت بانک گردشگری پیروزی 134-1405-823519-36</t>
  </si>
  <si>
    <t>سپرده بلند مدت بانک تجارت نفت شمالی 0479602430736</t>
  </si>
  <si>
    <t>سپرده بلند مدت بانک پاسارگاد جهان کودک 290-307-14527997-24</t>
  </si>
  <si>
    <t>سپرده بلند مدت بانک پاسارگاد جهان کودک 290-307-14527997-25</t>
  </si>
  <si>
    <t>سپرده بلند مدت بانک گردشگری پیروزی 134-1405-823519-37</t>
  </si>
  <si>
    <t>سپرده بلند مدت بانک گردشگری پیروزی 134-1405-823519-38</t>
  </si>
  <si>
    <t>سپرده بلند مدت بانک تجارت نفت شمالی 0479602619013</t>
  </si>
  <si>
    <t>سپرده بلند مدت بانک تجارت نفت شمالی 0479602662710</t>
  </si>
  <si>
    <t>سپرده بلند مدت بانک تجارت نفت شمالی 0479602689203</t>
  </si>
  <si>
    <t>سپرده بلند مدت بانک گردشگری پیروزی 134-1405-823519-41</t>
  </si>
  <si>
    <t>سپرده بلند مدت بانک مسکن مستقل مرکزی 5600887335216</t>
  </si>
  <si>
    <t>سپرده بلند مدت بانک تجارت نفت شمالی 0479602877800</t>
  </si>
  <si>
    <t>سپرده بلند مدت بانک مسکن مستقل مرکزی 5600887335232</t>
  </si>
  <si>
    <t>سپرده بلند مدت بانک مسکن مستقل مرکزی 5600887335273</t>
  </si>
  <si>
    <t>سپرده بلند مدت بانک تجارت نفت شمالی 0479602954078</t>
  </si>
  <si>
    <t>سپرده بلند مدت بانک گردشگری پیروزی 134-1405-823519-45</t>
  </si>
  <si>
    <t>سپرده بلند مدت بانک گردشگری پیروزی 134-1405-823519-47</t>
  </si>
  <si>
    <t>سپرده بلند مدت بانک مسکن مستقل مرکزی 5600887335810</t>
  </si>
  <si>
    <t>سپرده بلند مدت بانک تجارت نفت شمالی 0479603087801</t>
  </si>
  <si>
    <t>سپرده بلند مدت بانک گردشگری پیروزی 134-1405-823519-49</t>
  </si>
  <si>
    <t>سپرده بلند مدت بانک گردشگری پیروزی 134-1405-823519-50</t>
  </si>
  <si>
    <t>سپرده بلند مدت بانک گردشگری پیروزی 134-1405-823519-51</t>
  </si>
  <si>
    <t>سپرده بلند مدت بانک مسکن مستقل مرکزی 5600887336180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</si>
  <si>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</si>
  <si>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</si>
  <si>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</si>
  <si>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</si>
  <si>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</si>
  <si>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</si>
  <si>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</si>
  <si>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</si>
  <si>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</si>
  <si>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</si>
  <si>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1403/02/30</t>
  </si>
  <si>
    <t>1403/04/28</t>
  </si>
  <si>
    <t>1403/04/06</t>
  </si>
  <si>
    <t>1403/04/24</t>
  </si>
  <si>
    <t>1403/04/31</t>
  </si>
  <si>
    <t>1403/03/23</t>
  </si>
  <si>
    <t>1403/04/16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</si>
  <si>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</si>
  <si>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</si>
  <si>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</si>
  <si>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</si>
  <si>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</si>
  <si>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</si>
  <si>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</si>
  <si>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</si>
  <si>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</si>
  <si>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</si>
  <si>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</si>
  <si>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</si>
  <si>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گزارش وضعیت پرتفوی ماهانه</t>
  </si>
  <si>
    <t>با توجه به نگهداری اوراق تا سررسید به قیمت کارشناسی ثبت گردیده است</t>
  </si>
  <si>
    <t>بهای تمام شده هر ورقه (ریال)</t>
  </si>
  <si>
    <r>
      <t>صندوق</t>
    </r>
    <r>
      <rPr>
        <sz val="7"/>
        <color theme="1"/>
        <rFont val="Calibri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آرمان اندیش</t>
    </r>
  </si>
  <si>
    <t>حیان07</t>
  </si>
  <si>
    <t>شرکت داروسازی کوثر</t>
  </si>
  <si>
    <t>سهامدار عمده</t>
  </si>
  <si>
    <t>هامین403</t>
  </si>
  <si>
    <t>صندوق سرمایه‌گذاری اختصاصی بازارگردانی افتخار حافظ</t>
  </si>
  <si>
    <t>انتخاب04</t>
  </si>
  <si>
    <t>1403/07/30</t>
  </si>
  <si>
    <t>ص.س.صندوق در صندوق خوشه گندم</t>
  </si>
  <si>
    <t>صندوق س.آرمان آتیه درخشان مس-س</t>
  </si>
  <si>
    <t>اسناد خزانه-م13بودجه02-051021</t>
  </si>
  <si>
    <t>1402/12/29</t>
  </si>
  <si>
    <t>1405/10/21</t>
  </si>
  <si>
    <t>سپرده بلند مدت بانک گردشگری پیروزی 134-1405-823519-58</t>
  </si>
  <si>
    <t>سپرده بلند مدت بانک گردشگری پیروزی 134-1405-823519-59</t>
  </si>
  <si>
    <t>سپرده بلند مدت بانک پاسارگاد جهان کودک 290-303-14527997-9</t>
  </si>
  <si>
    <t>سپرده بلند مدت بانک گردشگری پیروزی 134-1405-823519-60</t>
  </si>
  <si>
    <t>سپرده بلند مدت بانک صادرات کارگر نبش بلوار کشاورز  0407416001002</t>
  </si>
  <si>
    <t>سپرده بلند مدت بانک گردشگری پیروزی 134-1405-823519-61</t>
  </si>
  <si>
    <t>سپرده بلند مدت بانک صادرات کارگر نبش بلوار کشاورز 04-07417856-007</t>
  </si>
  <si>
    <t>سپرده بلند مدت بانک پاسارگاد جهان کودک 290-303-14527997-11</t>
  </si>
  <si>
    <t>سپرده بلند مدت بانک پاسارگاد جهان کودک 290.303.14527997.12</t>
  </si>
  <si>
    <t>سپرده بلند مدت بانک صادرات کارگر نبش بلوار کشاورز 04-07428670-00-4</t>
  </si>
  <si>
    <t>سپرده بلند مدت بانک صادرات کارگر نبش بلوار کشاورز 04-07430264-00-2</t>
  </si>
  <si>
    <t>سپرده بلند مدت بانک پاسارگاد جهان کودک 290-303-14527997-13</t>
  </si>
  <si>
    <t>سپرده بلند مدت بانک صادرات کارگر نبش بلوار کشاورز 04-07433149-00-9</t>
  </si>
  <si>
    <t>سپرده بلند مدت بانک پاسارگاد جهان کودک 290-303-14527997-14</t>
  </si>
  <si>
    <t>سپرده بلند مدت بانک پاسارگاد جهان کودک 290-303-14527997-15</t>
  </si>
  <si>
    <t>سپرده بلند مدت موسسه اعتباری ملل جنت آباد 60345000000864</t>
  </si>
  <si>
    <t>سپرده بلند مدت بانک پاسارگاد جهان کودک 290-303-14527997-17</t>
  </si>
  <si>
    <t>سپرده بلند مدت موسسه اعتباری ملل دادمان 0516-60-345-000000863</t>
  </si>
  <si>
    <t>برای ماه منتهی به 1403/08/30</t>
  </si>
  <si>
    <t>منتهی به 30 آبان 1403</t>
  </si>
  <si>
    <t>سرمایه‌گذاری‌ سپه‌</t>
  </si>
  <si>
    <t>1403/08/30</t>
  </si>
  <si>
    <t>صندوق س دریای آبی فیروزه-سهام</t>
  </si>
  <si>
    <t>صندوق س. اهرمی کاریزما-واحد عادی</t>
  </si>
  <si>
    <t>مرابحه عام دولت141-ش.خ040302</t>
  </si>
  <si>
    <t>اسنادخزانه-م10بودجه02-051112</t>
  </si>
  <si>
    <t>1402/08/02</t>
  </si>
  <si>
    <t>1402/12/21</t>
  </si>
  <si>
    <t>1404/03/01</t>
  </si>
  <si>
    <t>1405/11/12</t>
  </si>
  <si>
    <t>-18.67%</t>
  </si>
  <si>
    <t>سپرده بلند مدت بانک گردشگری پیروزی 134-1405-823519-62</t>
  </si>
  <si>
    <t>سپرده بلند مدت موسسه اعتباری ملل دادمان 60345000000866</t>
  </si>
  <si>
    <t>سپرده بلند مدت موسسه اعتباری ملل جنت آباد 60345000000870</t>
  </si>
  <si>
    <t>سپرده بلند مدت بانک پاسارگاد جهان کودک 290-303-14527997-18</t>
  </si>
  <si>
    <t>سپرده بلند مدت بانک مسکن مستقل مرکزی 5600887338947</t>
  </si>
  <si>
    <t>سپرده بلند مدت بانک مسکن مستقل مرکزی 5600887339077</t>
  </si>
  <si>
    <t>سپرده بلند مدت بانک مسکن مستقل مرکزی 5600887339101</t>
  </si>
  <si>
    <t>سپرده بلند مدت بانک پاسارگاد جهان کودک 290-303-14527997-19</t>
  </si>
  <si>
    <t>سپرده بلند مدت موسسه اعتباری ملل جنت آباد 60345000000889</t>
  </si>
  <si>
    <t>سپرده بلند مدت موسسه اعتباری ملل جنت آباد 60345000000892</t>
  </si>
  <si>
    <t>سپرده بلند مدت بانک پاسارگاد جهان کودک 290-303-14527997-20</t>
  </si>
  <si>
    <t>سپرده بلند مدت بانک پاسارگاد جهان کودک 290-303-14527997-21</t>
  </si>
  <si>
    <t>سپرده بلند مدت بانک صادرات کارگر نبش بلوار کشاورز 04-07493642-00-7</t>
  </si>
  <si>
    <t>سپرده بلند مدت موسسه اعتباری ملل جنت آباد 60345000000902</t>
  </si>
  <si>
    <t>سود ترجیحی داروسازی امین</t>
  </si>
  <si>
    <t>کارمزد</t>
  </si>
  <si>
    <t>مالیات</t>
  </si>
  <si>
    <t>مابه تفاوت</t>
  </si>
  <si>
    <t>سیستم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</si>
</sst>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 * #,##0_-_ ;_ * #,##0\-_ ;_ * &quot;-&quot;??_-_ ;_ @_ "/>
    <numFmt numFmtId="165" formatCode="0.0%"/>
  </numFmts>
  <fonts count="1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u/>
      <sz val="22"/>
      <color theme="1"/>
      <name val="B Nazanin"/>
      <charset val="178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Calibri"/>
      <family val="2"/>
      <scheme val="minor"/>
    </font>
    <font>
      <sz val="9"/>
      <color theme="1"/>
      <name val="B Mitra"/>
      <charset val="178"/>
    </font>
    <font>
      <sz val="11"/>
      <color theme="1"/>
      <name val="B Mitra"/>
      <charset val="178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35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0" fillId="0" borderId="0" xfId="0" applyNumberFormat="1" applyAlignment="1">
      <alignment horizontal="left"/>
    </xf>
    <xf numFmtId="10" fontId="5" fillId="0" borderId="2" xfId="2" applyNumberFormat="1" applyFont="1" applyFill="1" applyBorder="1" applyAlignment="1">
      <alignment horizontal="right" vertical="top"/>
    </xf>
    <xf numFmtId="10" fontId="5" fillId="0" borderId="0" xfId="2" applyNumberFormat="1" applyFont="1" applyFill="1" applyBorder="1" applyAlignment="1">
      <alignment horizontal="right" vertical="top"/>
    </xf>
    <xf numFmtId="10" fontId="5" fillId="0" borderId="5" xfId="2" applyNumberFormat="1" applyFont="1" applyFill="1" applyBorder="1" applyAlignment="1">
      <alignment horizontal="right" vertical="top"/>
    </xf>
    <xf numFmtId="10" fontId="0" fillId="0" borderId="0" xfId="2" applyNumberFormat="1" applyFont="1" applyAlignment="1">
      <alignment horizontal="left"/>
    </xf>
    <xf numFmtId="10" fontId="4" fillId="0" borderId="1" xfId="2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 wrapText="1" readingOrder="2"/>
    </xf>
    <xf numFmtId="0" fontId="9" fillId="0" borderId="6" xfId="0" applyFont="1" applyBorder="1" applyAlignment="1">
      <alignment horizontal="center" vertical="center" wrapText="1" readingOrder="2"/>
    </xf>
    <xf numFmtId="0" fontId="10" fillId="0" borderId="6" xfId="0" applyFont="1" applyBorder="1" applyAlignment="1">
      <alignment horizontal="center" vertical="center" wrapText="1" readingOrder="2"/>
    </xf>
    <xf numFmtId="0" fontId="12" fillId="0" borderId="6" xfId="0" applyFont="1" applyBorder="1" applyAlignment="1">
      <alignment horizontal="center" vertical="center" wrapText="1" readingOrder="2"/>
    </xf>
    <xf numFmtId="0" fontId="13" fillId="0" borderId="6" xfId="0" applyFont="1" applyBorder="1" applyAlignment="1">
      <alignment horizontal="center" vertical="center" wrapText="1" readingOrder="2"/>
    </xf>
    <xf numFmtId="164" fontId="13" fillId="0" borderId="6" xfId="1" applyNumberFormat="1" applyFont="1" applyBorder="1" applyAlignment="1">
      <alignment horizontal="center" vertical="center" wrapText="1" readingOrder="2"/>
    </xf>
    <xf numFmtId="9" fontId="13" fillId="0" borderId="6" xfId="0" applyNumberFormat="1" applyFont="1" applyBorder="1" applyAlignment="1">
      <alignment horizontal="center" vertical="center" wrapText="1" readingOrder="2"/>
    </xf>
    <xf numFmtId="0" fontId="0" fillId="0" borderId="0" xfId="0"/>
    <xf numFmtId="3" fontId="5" fillId="0" borderId="0" xfId="0" applyNumberFormat="1" applyFont="1" applyFill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9" fontId="5" fillId="0" borderId="2" xfId="2" applyNumberFormat="1" applyFont="1" applyFill="1" applyBorder="1" applyAlignment="1">
      <alignment horizontal="right" vertical="top"/>
    </xf>
    <xf numFmtId="9" fontId="5" fillId="0" borderId="0" xfId="2" applyNumberFormat="1" applyFont="1" applyFill="1" applyBorder="1" applyAlignment="1">
      <alignment horizontal="right" vertical="top"/>
    </xf>
    <xf numFmtId="9" fontId="5" fillId="0" borderId="5" xfId="2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165" fontId="5" fillId="0" borderId="2" xfId="2" applyNumberFormat="1" applyFont="1" applyBorder="1" applyAlignment="1">
      <alignment horizontal="right" vertical="top"/>
    </xf>
    <xf numFmtId="165" fontId="5" fillId="0" borderId="0" xfId="2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vertical="top"/>
    </xf>
    <xf numFmtId="3" fontId="5" fillId="0" borderId="4" xfId="0" applyNumberFormat="1" applyFont="1" applyBorder="1" applyAlignment="1">
      <alignment vertical="top"/>
    </xf>
    <xf numFmtId="0" fontId="5" fillId="0" borderId="0" xfId="0" applyFont="1" applyBorder="1" applyAlignment="1">
      <alignment horizontal="right" vertical="top"/>
    </xf>
    <xf numFmtId="4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164" fontId="14" fillId="0" borderId="0" xfId="0" applyNumberFormat="1" applyFont="1" applyAlignment="1">
      <alignment horizontal="left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2" xfId="0" applyNumberFormat="1" applyFont="1" applyBorder="1" applyAlignment="1">
      <alignment vertical="top"/>
    </xf>
    <xf numFmtId="0" fontId="4" fillId="0" borderId="4" xfId="0" applyFont="1" applyFill="1" applyBorder="1" applyAlignment="1">
      <alignment vertical="center"/>
    </xf>
    <xf numFmtId="0" fontId="5" fillId="0" borderId="0" xfId="0" applyFont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Alignment="1">
      <alignment vertical="top"/>
    </xf>
    <xf numFmtId="0" fontId="3" fillId="0" borderId="0" xfId="0" applyFont="1" applyFill="1" applyAlignment="1">
      <alignment vertical="center"/>
    </xf>
    <xf numFmtId="3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0" fillId="0" borderId="0" xfId="0" applyFill="1" applyAlignment="1">
      <alignment horizontal="left"/>
    </xf>
    <xf numFmtId="0" fontId="0" fillId="0" borderId="2" xfId="0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right" vertical="top"/>
    </xf>
    <xf numFmtId="3" fontId="5" fillId="0" borderId="8" xfId="0" applyNumberFormat="1" applyFont="1" applyFill="1" applyBorder="1" applyAlignment="1">
      <alignment horizontal="right" vertical="top"/>
    </xf>
    <xf numFmtId="3" fontId="0" fillId="0" borderId="0" xfId="0" applyNumberFormat="1" applyFill="1" applyAlignment="1">
      <alignment horizontal="left"/>
    </xf>
    <xf numFmtId="3" fontId="5" fillId="3" borderId="2" xfId="0" applyNumberFormat="1" applyFont="1" applyFill="1" applyBorder="1" applyAlignment="1">
      <alignment vertical="top"/>
    </xf>
    <xf numFmtId="3" fontId="5" fillId="3" borderId="0" xfId="0" applyNumberFormat="1" applyFont="1" applyFill="1" applyAlignment="1">
      <alignment vertical="top"/>
    </xf>
    <xf numFmtId="3" fontId="5" fillId="2" borderId="0" xfId="0" applyNumberFormat="1" applyFont="1" applyFill="1" applyAlignment="1">
      <alignment vertical="top"/>
    </xf>
    <xf numFmtId="3" fontId="5" fillId="2" borderId="4" xfId="0" applyNumberFormat="1" applyFont="1" applyFill="1" applyBorder="1" applyAlignment="1">
      <alignment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3" fontId="5" fillId="0" borderId="4" xfId="0" applyNumberFormat="1" applyFont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13" fillId="0" borderId="0" xfId="0" applyFont="1" applyAlignment="1">
      <alignment horizontal="right" vertical="center" readingOrder="2"/>
    </xf>
    <xf numFmtId="0" fontId="4" fillId="0" borderId="1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2" borderId="0" xfId="0" applyNumberFormat="1" applyFont="1" applyFill="1" applyAlignment="1">
      <alignment horizontal="right" vertical="top"/>
    </xf>
    <xf numFmtId="3" fontId="5" fillId="0" borderId="0" xfId="0" applyNumberFormat="1" applyFont="1" applyAlignment="1">
      <alignment horizontal="center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1571625</xdr:colOff>
      <xdr:row>5</xdr:row>
      <xdr:rowOff>171450</xdr:rowOff>
    </xdr:from>
    <xdr:to>
      <xdr:col>0</xdr:col>
      <xdr:colOff>3009900</xdr:colOff>
      <xdr:row>6</xdr:row>
      <xdr:rowOff>3802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896BE4-2B9B-46B3-9996-FBF51C733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5830275" y="1171575"/>
          <a:ext cx="1438275" cy="13944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31749</xdr:rowOff>
    </xdr:from>
    <xdr:to>
      <xdr:col>11</xdr:col>
      <xdr:colOff>158750</xdr:colOff>
      <xdr:row>62</xdr:row>
      <xdr:rowOff>142874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6F1DCB-8488-4762-AAF5-1938B8841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6853500" y="31749"/>
          <a:ext cx="6794500" cy="9953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view="pageBreakPreview" zoomScaleNormal="100" zoomScaleSheetLayoutView="100" workbookViewId="0">
      <selection activeCell="A14" sqref="A14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07" t="s">
        <v>0</v>
      </c>
      <c r="B1" s="107"/>
      <c r="C1" s="107"/>
    </row>
    <row r="2" spans="1:3" ht="21.75" customHeight="1" x14ac:dyDescent="0.2">
      <c r="A2" s="44" t="s">
        <v>1</v>
      </c>
      <c r="B2" s="45"/>
      <c r="C2" s="45"/>
    </row>
    <row r="3" spans="1:3" ht="21.75" customHeight="1" x14ac:dyDescent="0.2">
      <c r="A3" s="44" t="s">
        <v>365</v>
      </c>
      <c r="B3" s="45"/>
      <c r="C3" s="45"/>
    </row>
    <row r="4" spans="1:3" ht="7.35" customHeight="1" x14ac:dyDescent="0.2">
      <c r="A4" s="46"/>
    </row>
    <row r="5" spans="1:3" ht="123.6" customHeight="1" x14ac:dyDescent="0.2">
      <c r="B5" s="108"/>
    </row>
    <row r="6" spans="1:3" ht="123.6" customHeight="1" x14ac:dyDescent="0.2">
      <c r="B6" s="108"/>
    </row>
    <row r="7" spans="1:3" ht="36" x14ac:dyDescent="0.2">
      <c r="A7" s="18" t="s">
        <v>0</v>
      </c>
    </row>
    <row r="8" spans="1:3" ht="36" x14ac:dyDescent="0.2">
      <c r="A8" s="18" t="s">
        <v>331</v>
      </c>
    </row>
    <row r="9" spans="1:3" ht="36" x14ac:dyDescent="0.2">
      <c r="A9" s="18" t="s">
        <v>366</v>
      </c>
    </row>
  </sheetData>
  <mergeCells count="2">
    <mergeCell ref="A1:C1"/>
    <mergeCell ref="B5:B6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-0.499984740745262"/>
    <pageSetUpPr fitToPage="1"/>
  </sheetPr>
  <dimension ref="A1:W31"/>
  <sheetViews>
    <sheetView rightToLeft="1" topLeftCell="A4" workbookViewId="0">
      <selection activeCell="N19" sqref="N19"/>
    </sheetView>
  </sheetViews>
  <sheetFormatPr defaultRowHeight="12.75" x14ac:dyDescent="0.2"/>
  <cols>
    <col min="1" max="1" width="6.7109375" bestFit="1" customWidth="1"/>
    <col min="2" max="2" width="28" bestFit="1" customWidth="1"/>
    <col min="3" max="3" width="1.28515625" customWidth="1"/>
    <col min="4" max="4" width="16.140625" bestFit="1" customWidth="1"/>
    <col min="5" max="5" width="1.28515625" customWidth="1"/>
    <col min="6" max="6" width="17" bestFit="1" customWidth="1"/>
    <col min="7" max="7" width="1.28515625" customWidth="1"/>
    <col min="8" max="8" width="15.85546875" bestFit="1" customWidth="1"/>
    <col min="9" max="9" width="1.28515625" customWidth="1"/>
    <col min="10" max="10" width="17" bestFit="1" customWidth="1"/>
    <col min="11" max="11" width="1.28515625" customWidth="1"/>
    <col min="12" max="12" width="17.7109375" bestFit="1" customWidth="1"/>
    <col min="13" max="13" width="1.28515625" customWidth="1"/>
    <col min="14" max="14" width="17.85546875" bestFit="1" customWidth="1"/>
    <col min="15" max="15" width="1.28515625" customWidth="1"/>
    <col min="16" max="16" width="16.140625" bestFit="1" customWidth="1"/>
    <col min="17" max="17" width="1.28515625" customWidth="1"/>
    <col min="18" max="18" width="17.7109375" bestFit="1" customWidth="1"/>
    <col min="19" max="19" width="0.28515625" customWidth="1"/>
    <col min="23" max="23" width="13.85546875" bestFit="1" customWidth="1"/>
  </cols>
  <sheetData>
    <row r="1" spans="1:18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</row>
    <row r="2" spans="1:18" ht="21.75" customHeight="1" x14ac:dyDescent="0.2">
      <c r="A2" s="107" t="s">
        <v>186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8" ht="21.75" customHeight="1" x14ac:dyDescent="0.2">
      <c r="A3" s="107" t="s">
        <v>365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1:18" ht="14.45" customHeight="1" x14ac:dyDescent="0.2"/>
    <row r="5" spans="1:18" ht="14.45" customHeight="1" x14ac:dyDescent="0.2">
      <c r="A5" s="1" t="s">
        <v>217</v>
      </c>
      <c r="B5" s="109" t="s">
        <v>218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</row>
    <row r="6" spans="1:18" ht="14.45" customHeight="1" x14ac:dyDescent="0.2">
      <c r="D6" s="110" t="s">
        <v>205</v>
      </c>
      <c r="E6" s="110"/>
      <c r="F6" s="110"/>
      <c r="G6" s="110"/>
      <c r="H6" s="110"/>
      <c r="I6" s="110"/>
      <c r="J6" s="110"/>
      <c r="L6" s="110" t="s">
        <v>206</v>
      </c>
      <c r="M6" s="110"/>
      <c r="N6" s="110"/>
      <c r="O6" s="110"/>
      <c r="P6" s="110"/>
      <c r="Q6" s="110"/>
      <c r="R6" s="11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110" t="s">
        <v>219</v>
      </c>
      <c r="B8" s="110"/>
      <c r="D8" s="2" t="s">
        <v>220</v>
      </c>
      <c r="F8" s="2" t="s">
        <v>209</v>
      </c>
      <c r="H8" s="2" t="s">
        <v>210</v>
      </c>
      <c r="J8" s="2" t="s">
        <v>26</v>
      </c>
      <c r="L8" s="2" t="s">
        <v>220</v>
      </c>
      <c r="N8" s="2" t="s">
        <v>209</v>
      </c>
      <c r="P8" s="2" t="s">
        <v>210</v>
      </c>
      <c r="R8" s="2" t="s">
        <v>26</v>
      </c>
    </row>
    <row r="9" spans="1:18" s="97" customFormat="1" ht="21.75" customHeight="1" x14ac:dyDescent="0.2">
      <c r="A9" s="117" t="s">
        <v>87</v>
      </c>
      <c r="B9" s="117"/>
      <c r="D9" s="89">
        <v>0</v>
      </c>
      <c r="F9" s="89">
        <v>-77924482424</v>
      </c>
      <c r="H9" s="89">
        <v>1510592155</v>
      </c>
      <c r="J9" s="89">
        <f>D9+F9+H9</f>
        <v>-76413890269</v>
      </c>
      <c r="L9" s="89">
        <v>0</v>
      </c>
      <c r="N9" s="89">
        <v>40955090747</v>
      </c>
      <c r="P9" s="89">
        <v>1522896611</v>
      </c>
      <c r="R9" s="89">
        <f>L9+N9+P9</f>
        <v>42477987358</v>
      </c>
    </row>
    <row r="10" spans="1:18" s="97" customFormat="1" ht="21.75" customHeight="1" x14ac:dyDescent="0.2">
      <c r="A10" s="123" t="s">
        <v>68</v>
      </c>
      <c r="B10" s="123"/>
      <c r="D10" s="38">
        <v>0</v>
      </c>
      <c r="F10" s="91">
        <v>0</v>
      </c>
      <c r="H10" s="91">
        <v>5010132751</v>
      </c>
      <c r="J10" s="38">
        <f t="shared" ref="J10:J27" si="0">D10+F10+H10</f>
        <v>5010132751</v>
      </c>
      <c r="L10" s="38">
        <v>0</v>
      </c>
      <c r="N10" s="91">
        <v>0</v>
      </c>
      <c r="P10" s="91">
        <v>5015709389</v>
      </c>
      <c r="R10" s="94">
        <f t="shared" ref="R10:R27" si="1">L10+N10+P10</f>
        <v>5015709389</v>
      </c>
    </row>
    <row r="11" spans="1:18" s="97" customFormat="1" ht="21.75" customHeight="1" x14ac:dyDescent="0.2">
      <c r="A11" s="123" t="s">
        <v>84</v>
      </c>
      <c r="B11" s="123"/>
      <c r="D11" s="91">
        <v>0</v>
      </c>
      <c r="F11" s="91">
        <v>0</v>
      </c>
      <c r="H11" s="91">
        <v>125906139819</v>
      </c>
      <c r="J11" s="38">
        <f t="shared" si="0"/>
        <v>125906139819</v>
      </c>
      <c r="L11" s="91">
        <v>0</v>
      </c>
      <c r="N11" s="91">
        <v>0</v>
      </c>
      <c r="P11" s="91">
        <v>125906139819</v>
      </c>
      <c r="R11" s="94">
        <f t="shared" si="1"/>
        <v>125906139819</v>
      </c>
    </row>
    <row r="12" spans="1:18" s="97" customFormat="1" ht="21.75" customHeight="1" x14ac:dyDescent="0.2">
      <c r="A12" s="123" t="s">
        <v>110</v>
      </c>
      <c r="B12" s="123"/>
      <c r="D12" s="91">
        <v>19895229247</v>
      </c>
      <c r="F12" s="91">
        <v>0</v>
      </c>
      <c r="H12" s="91">
        <v>0</v>
      </c>
      <c r="J12" s="38">
        <f t="shared" si="0"/>
        <v>19895229247</v>
      </c>
      <c r="L12" s="91">
        <v>158487708343</v>
      </c>
      <c r="N12" s="91">
        <v>69281031562</v>
      </c>
      <c r="P12" s="91">
        <v>340772125</v>
      </c>
      <c r="R12" s="94">
        <f t="shared" si="1"/>
        <v>228109512030</v>
      </c>
    </row>
    <row r="13" spans="1:18" s="97" customFormat="1" ht="21.75" customHeight="1" x14ac:dyDescent="0.2">
      <c r="A13" s="123" t="s">
        <v>221</v>
      </c>
      <c r="B13" s="123"/>
      <c r="D13" s="91">
        <v>0</v>
      </c>
      <c r="F13" s="91">
        <v>0</v>
      </c>
      <c r="H13" s="91">
        <v>0</v>
      </c>
      <c r="J13" s="38">
        <f t="shared" si="0"/>
        <v>0</v>
      </c>
      <c r="L13" s="91">
        <v>37119311055</v>
      </c>
      <c r="N13" s="91">
        <v>0</v>
      </c>
      <c r="P13" s="91">
        <v>76123975000</v>
      </c>
      <c r="R13" s="94">
        <f t="shared" si="1"/>
        <v>113243286055</v>
      </c>
    </row>
    <row r="14" spans="1:18" s="97" customFormat="1" ht="21.75" customHeight="1" x14ac:dyDescent="0.2">
      <c r="A14" s="123" t="s">
        <v>107</v>
      </c>
      <c r="B14" s="123"/>
      <c r="D14" s="91">
        <v>16907743170</v>
      </c>
      <c r="F14" s="91">
        <v>7770091416</v>
      </c>
      <c r="H14" s="91">
        <v>0</v>
      </c>
      <c r="J14" s="38">
        <f t="shared" si="0"/>
        <v>24677834586</v>
      </c>
      <c r="L14" s="91">
        <v>138558348327</v>
      </c>
      <c r="N14" s="91">
        <v>66583249598</v>
      </c>
      <c r="P14" s="91">
        <v>382356439</v>
      </c>
      <c r="R14" s="94">
        <f t="shared" si="1"/>
        <v>205523954364</v>
      </c>
    </row>
    <row r="15" spans="1:18" s="97" customFormat="1" ht="21.75" customHeight="1" x14ac:dyDescent="0.2">
      <c r="A15" s="123" t="s">
        <v>95</v>
      </c>
      <c r="B15" s="123"/>
      <c r="D15" s="91">
        <v>23112110814</v>
      </c>
      <c r="F15" s="91">
        <v>0</v>
      </c>
      <c r="H15" s="91">
        <v>0</v>
      </c>
      <c r="J15" s="38">
        <f t="shared" si="0"/>
        <v>23112110814</v>
      </c>
      <c r="L15" s="91">
        <v>190305734364</v>
      </c>
      <c r="N15" s="91">
        <v>0</v>
      </c>
      <c r="P15" s="91">
        <v>0</v>
      </c>
      <c r="R15" s="94">
        <f t="shared" si="1"/>
        <v>190305734364</v>
      </c>
    </row>
    <row r="16" spans="1:18" s="97" customFormat="1" ht="21.75" customHeight="1" x14ac:dyDescent="0.2">
      <c r="A16" s="123" t="s">
        <v>98</v>
      </c>
      <c r="B16" s="123"/>
      <c r="D16" s="91">
        <v>10858397022</v>
      </c>
      <c r="F16" s="91">
        <v>0</v>
      </c>
      <c r="H16" s="91">
        <v>0</v>
      </c>
      <c r="J16" s="38">
        <f t="shared" si="0"/>
        <v>10858397022</v>
      </c>
      <c r="L16" s="91">
        <v>92988740879</v>
      </c>
      <c r="N16" s="91">
        <v>49990937500</v>
      </c>
      <c r="P16" s="91">
        <v>0</v>
      </c>
      <c r="R16" s="94">
        <f t="shared" si="1"/>
        <v>142979678379</v>
      </c>
    </row>
    <row r="17" spans="1:23" s="97" customFormat="1" ht="21.75" customHeight="1" x14ac:dyDescent="0.2">
      <c r="A17" s="123" t="s">
        <v>104</v>
      </c>
      <c r="B17" s="123"/>
      <c r="D17" s="91">
        <v>6661335974</v>
      </c>
      <c r="F17" s="91">
        <v>0</v>
      </c>
      <c r="H17" s="91">
        <v>0</v>
      </c>
      <c r="J17" s="38">
        <f t="shared" si="0"/>
        <v>6661335974</v>
      </c>
      <c r="L17" s="91">
        <v>36717194855</v>
      </c>
      <c r="N17" s="91">
        <v>5772582876</v>
      </c>
      <c r="P17" s="91">
        <v>0</v>
      </c>
      <c r="R17" s="94">
        <f t="shared" si="1"/>
        <v>42489777731</v>
      </c>
    </row>
    <row r="18" spans="1:23" s="97" customFormat="1" ht="21.75" customHeight="1" x14ac:dyDescent="0.2">
      <c r="A18" s="123" t="s">
        <v>101</v>
      </c>
      <c r="B18" s="123"/>
      <c r="D18" s="91">
        <v>3171946728</v>
      </c>
      <c r="F18" s="91">
        <v>0</v>
      </c>
      <c r="H18" s="91">
        <v>0</v>
      </c>
      <c r="J18" s="38">
        <f t="shared" si="0"/>
        <v>3171946728</v>
      </c>
      <c r="L18" s="91">
        <v>17460766404</v>
      </c>
      <c r="N18" s="91">
        <v>8771068180</v>
      </c>
      <c r="P18" s="91">
        <v>0</v>
      </c>
      <c r="R18" s="94">
        <f t="shared" si="1"/>
        <v>26231834584</v>
      </c>
    </row>
    <row r="19" spans="1:23" s="97" customFormat="1" ht="21.75" customHeight="1" x14ac:dyDescent="0.2">
      <c r="A19" s="123" t="s">
        <v>90</v>
      </c>
      <c r="B19" s="123"/>
      <c r="D19" s="91">
        <v>18734659571</v>
      </c>
      <c r="F19" s="91">
        <v>-107980425000</v>
      </c>
      <c r="H19" s="91">
        <v>0</v>
      </c>
      <c r="J19" s="38">
        <f t="shared" si="0"/>
        <v>-89245765429</v>
      </c>
      <c r="L19" s="91">
        <v>97441505273</v>
      </c>
      <c r="N19" s="91">
        <v>107914075000</v>
      </c>
      <c r="P19" s="91">
        <v>0</v>
      </c>
      <c r="R19" s="94">
        <f t="shared" si="1"/>
        <v>205355580273</v>
      </c>
    </row>
    <row r="20" spans="1:23" s="97" customFormat="1" ht="21.75" customHeight="1" x14ac:dyDescent="0.2">
      <c r="A20" s="123" t="s">
        <v>92</v>
      </c>
      <c r="B20" s="123"/>
      <c r="D20" s="91">
        <v>29592419139</v>
      </c>
      <c r="F20" s="91">
        <v>0</v>
      </c>
      <c r="H20" s="91">
        <v>0</v>
      </c>
      <c r="J20" s="38">
        <f t="shared" si="0"/>
        <v>29592419139</v>
      </c>
      <c r="L20" s="91">
        <v>247640625012</v>
      </c>
      <c r="N20" s="91">
        <v>194239787656</v>
      </c>
      <c r="P20" s="91">
        <v>0</v>
      </c>
      <c r="R20" s="94">
        <f t="shared" si="1"/>
        <v>441880412668</v>
      </c>
    </row>
    <row r="21" spans="1:23" s="97" customFormat="1" ht="21.75" customHeight="1" x14ac:dyDescent="0.2">
      <c r="A21" s="123" t="s">
        <v>78</v>
      </c>
      <c r="B21" s="123"/>
      <c r="D21" s="38">
        <v>0</v>
      </c>
      <c r="F21" s="91">
        <v>2350422989</v>
      </c>
      <c r="H21" s="91">
        <v>0</v>
      </c>
      <c r="J21" s="38">
        <f t="shared" si="0"/>
        <v>2350422989</v>
      </c>
      <c r="L21" s="38">
        <v>0</v>
      </c>
      <c r="N21" s="91">
        <v>15779980840</v>
      </c>
      <c r="P21" s="91">
        <v>0</v>
      </c>
      <c r="R21" s="94">
        <f t="shared" si="1"/>
        <v>15779980840</v>
      </c>
    </row>
    <row r="22" spans="1:23" s="97" customFormat="1" ht="21.75" customHeight="1" x14ac:dyDescent="0.2">
      <c r="A22" s="123" t="s">
        <v>72</v>
      </c>
      <c r="B22" s="123"/>
      <c r="D22" s="38">
        <v>0</v>
      </c>
      <c r="F22" s="91">
        <v>25559366525</v>
      </c>
      <c r="H22" s="91">
        <v>0</v>
      </c>
      <c r="J22" s="38">
        <f t="shared" si="0"/>
        <v>25559366525</v>
      </c>
      <c r="L22" s="38">
        <v>0</v>
      </c>
      <c r="N22" s="91">
        <v>131096234500</v>
      </c>
      <c r="P22" s="91">
        <v>0</v>
      </c>
      <c r="R22" s="94">
        <f t="shared" si="1"/>
        <v>131096234500</v>
      </c>
    </row>
    <row r="23" spans="1:23" s="97" customFormat="1" ht="21.75" customHeight="1" x14ac:dyDescent="0.2">
      <c r="A23" s="123" t="s">
        <v>81</v>
      </c>
      <c r="B23" s="123"/>
      <c r="D23" s="91">
        <v>0</v>
      </c>
      <c r="F23" s="91">
        <v>35294423726</v>
      </c>
      <c r="H23" s="91">
        <v>0</v>
      </c>
      <c r="J23" s="38">
        <f t="shared" si="0"/>
        <v>35294423726</v>
      </c>
      <c r="L23" s="91">
        <v>0</v>
      </c>
      <c r="N23" s="91">
        <v>138803029390</v>
      </c>
      <c r="P23" s="91">
        <v>0</v>
      </c>
      <c r="R23" s="94">
        <f t="shared" si="1"/>
        <v>138803029390</v>
      </c>
      <c r="W23" s="102">
        <v>903198522187</v>
      </c>
    </row>
    <row r="24" spans="1:23" s="97" customFormat="1" ht="21.75" customHeight="1" x14ac:dyDescent="0.2">
      <c r="A24" s="123" t="s">
        <v>371</v>
      </c>
      <c r="B24" s="123"/>
      <c r="D24" s="91">
        <v>0</v>
      </c>
      <c r="F24" s="91">
        <v>-194416875</v>
      </c>
      <c r="H24" s="91">
        <v>0</v>
      </c>
      <c r="J24" s="38">
        <f t="shared" si="0"/>
        <v>-194416875</v>
      </c>
      <c r="L24" s="91">
        <v>0</v>
      </c>
      <c r="N24" s="91">
        <v>-194416875</v>
      </c>
      <c r="P24" s="84">
        <v>0</v>
      </c>
      <c r="R24" s="94">
        <f t="shared" si="1"/>
        <v>-194416875</v>
      </c>
      <c r="W24" s="102">
        <f>W23-L28</f>
        <v>-113521412325</v>
      </c>
    </row>
    <row r="25" spans="1:23" s="97" customFormat="1" ht="21.75" customHeight="1" x14ac:dyDescent="0.2">
      <c r="A25" s="123" t="s">
        <v>75</v>
      </c>
      <c r="B25" s="123"/>
      <c r="D25" s="91">
        <v>0</v>
      </c>
      <c r="F25" s="91">
        <v>6129956704</v>
      </c>
      <c r="H25" s="91">
        <v>0</v>
      </c>
      <c r="J25" s="38">
        <f t="shared" si="0"/>
        <v>6129956704</v>
      </c>
      <c r="L25" s="91">
        <v>0</v>
      </c>
      <c r="N25" s="91">
        <v>16175297870</v>
      </c>
      <c r="P25" s="84">
        <v>0</v>
      </c>
      <c r="R25" s="94">
        <f t="shared" si="1"/>
        <v>16175297870</v>
      </c>
    </row>
    <row r="26" spans="1:23" s="97" customFormat="1" ht="21.75" customHeight="1" x14ac:dyDescent="0.2">
      <c r="A26" s="123" t="s">
        <v>344</v>
      </c>
      <c r="B26" s="123"/>
      <c r="D26" s="91">
        <v>0</v>
      </c>
      <c r="F26" s="91">
        <v>19046547188</v>
      </c>
      <c r="H26" s="91">
        <v>0</v>
      </c>
      <c r="J26" s="38">
        <f t="shared" si="0"/>
        <v>19046547188</v>
      </c>
      <c r="L26" s="38">
        <v>0</v>
      </c>
      <c r="N26" s="91">
        <v>18429178125</v>
      </c>
      <c r="P26" s="84">
        <v>0</v>
      </c>
      <c r="R26" s="94">
        <f t="shared" si="1"/>
        <v>18429178125</v>
      </c>
    </row>
    <row r="27" spans="1:23" s="97" customFormat="1" ht="21.75" customHeight="1" x14ac:dyDescent="0.2">
      <c r="A27" s="124" t="s">
        <v>372</v>
      </c>
      <c r="B27" s="124"/>
      <c r="D27" s="92">
        <v>0</v>
      </c>
      <c r="F27" s="92">
        <v>1151473234</v>
      </c>
      <c r="H27" s="92">
        <v>0</v>
      </c>
      <c r="J27" s="38">
        <f t="shared" si="0"/>
        <v>1151473234</v>
      </c>
      <c r="L27" s="92">
        <v>0</v>
      </c>
      <c r="N27" s="92">
        <v>1151473234</v>
      </c>
      <c r="P27" s="92">
        <v>0</v>
      </c>
      <c r="R27" s="94">
        <f t="shared" si="1"/>
        <v>1151473234</v>
      </c>
    </row>
    <row r="28" spans="1:23" ht="21.75" customHeight="1" x14ac:dyDescent="0.2">
      <c r="A28" s="114" t="s">
        <v>26</v>
      </c>
      <c r="B28" s="114"/>
      <c r="D28" s="14">
        <f>SUM(D9:D27)</f>
        <v>128933841665</v>
      </c>
      <c r="F28" s="14">
        <f>SUM(F9:F27)</f>
        <v>-88797042517</v>
      </c>
      <c r="H28" s="14">
        <f>SUM(H9:H27)</f>
        <v>132426864725</v>
      </c>
      <c r="J28" s="14">
        <f>SUM(J9:J27)</f>
        <v>172563663873</v>
      </c>
      <c r="L28" s="14">
        <f>SUM(L9:L27)</f>
        <v>1016719934512</v>
      </c>
      <c r="N28" s="14">
        <f>SUM(N9:N27)</f>
        <v>864748600203</v>
      </c>
      <c r="P28" s="14">
        <f>SUM(P9:P27)</f>
        <v>209291849383</v>
      </c>
      <c r="R28" s="14">
        <f>SUM(R9:R27)</f>
        <v>2090760384098</v>
      </c>
    </row>
    <row r="31" spans="1:23" x14ac:dyDescent="0.2">
      <c r="D31" s="19"/>
    </row>
  </sheetData>
  <mergeCells count="27">
    <mergeCell ref="A9:B9"/>
    <mergeCell ref="A14:B14"/>
    <mergeCell ref="A13:B13"/>
    <mergeCell ref="A12:B12"/>
    <mergeCell ref="A11:B11"/>
    <mergeCell ref="A10:B10"/>
    <mergeCell ref="A19:B19"/>
    <mergeCell ref="A18:B18"/>
    <mergeCell ref="A17:B17"/>
    <mergeCell ref="A16:B16"/>
    <mergeCell ref="A15:B15"/>
    <mergeCell ref="A28:B28"/>
    <mergeCell ref="A8:B8"/>
    <mergeCell ref="A1:R1"/>
    <mergeCell ref="A2:R2"/>
    <mergeCell ref="A3:R3"/>
    <mergeCell ref="B5:R5"/>
    <mergeCell ref="D6:J6"/>
    <mergeCell ref="L6:R6"/>
    <mergeCell ref="A27:B27"/>
    <mergeCell ref="A26:B26"/>
    <mergeCell ref="A25:B25"/>
    <mergeCell ref="A24:B24"/>
    <mergeCell ref="A23:B23"/>
    <mergeCell ref="A22:B22"/>
    <mergeCell ref="A21:B21"/>
    <mergeCell ref="A20:B20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-0.499984740745262"/>
    <pageSetUpPr fitToPage="1"/>
  </sheetPr>
  <dimension ref="A1:W22"/>
  <sheetViews>
    <sheetView rightToLeft="1" workbookViewId="0">
      <selection activeCell="S10" sqref="S10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4.57031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style="97" bestFit="1" customWidth="1"/>
    <col min="15" max="16" width="1.28515625" customWidth="1"/>
    <col min="17" max="17" width="16.85546875" bestFit="1" customWidth="1"/>
    <col min="18" max="18" width="1.28515625" customWidth="1"/>
    <col min="19" max="19" width="18.7109375" bestFit="1" customWidth="1"/>
    <col min="20" max="20" width="1.28515625" customWidth="1"/>
    <col min="21" max="21" width="18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</row>
    <row r="2" spans="1:23" ht="21.75" customHeight="1" x14ac:dyDescent="0.2">
      <c r="A2" s="107" t="s">
        <v>186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</row>
    <row r="3" spans="1:23" ht="21.75" customHeight="1" x14ac:dyDescent="0.2">
      <c r="A3" s="107" t="s">
        <v>365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</row>
    <row r="4" spans="1:23" ht="14.45" customHeight="1" x14ac:dyDescent="0.2"/>
    <row r="5" spans="1:23" ht="14.45" customHeight="1" x14ac:dyDescent="0.2">
      <c r="A5" s="1" t="s">
        <v>203</v>
      </c>
      <c r="B5" s="109" t="s">
        <v>204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</row>
    <row r="6" spans="1:23" ht="14.45" customHeight="1" x14ac:dyDescent="0.2">
      <c r="D6" s="110" t="s">
        <v>205</v>
      </c>
      <c r="E6" s="110"/>
      <c r="F6" s="110"/>
      <c r="G6" s="110"/>
      <c r="H6" s="110"/>
      <c r="I6" s="110"/>
      <c r="J6" s="110"/>
      <c r="K6" s="110"/>
      <c r="L6" s="110"/>
      <c r="N6" s="110" t="s">
        <v>206</v>
      </c>
      <c r="O6" s="110"/>
      <c r="P6" s="110"/>
      <c r="Q6" s="110"/>
      <c r="R6" s="110"/>
      <c r="S6" s="110"/>
      <c r="T6" s="110"/>
      <c r="U6" s="110"/>
      <c r="V6" s="110"/>
      <c r="W6" s="110"/>
    </row>
    <row r="7" spans="1:23" ht="14.45" customHeight="1" x14ac:dyDescent="0.2">
      <c r="D7" s="3"/>
      <c r="E7" s="3"/>
      <c r="F7" s="3"/>
      <c r="G7" s="3"/>
      <c r="H7" s="3"/>
      <c r="I7" s="3"/>
      <c r="J7" s="111" t="s">
        <v>26</v>
      </c>
      <c r="K7" s="111"/>
      <c r="L7" s="111"/>
      <c r="N7" s="98"/>
      <c r="O7" s="3"/>
      <c r="P7" s="3"/>
      <c r="Q7" s="3"/>
      <c r="R7" s="3"/>
      <c r="S7" s="3"/>
      <c r="T7" s="3"/>
      <c r="U7" s="111" t="s">
        <v>26</v>
      </c>
      <c r="V7" s="111"/>
      <c r="W7" s="111"/>
    </row>
    <row r="8" spans="1:23" ht="14.45" customHeight="1" x14ac:dyDescent="0.2">
      <c r="A8" s="110" t="s">
        <v>207</v>
      </c>
      <c r="B8" s="110"/>
      <c r="D8" s="2" t="s">
        <v>208</v>
      </c>
      <c r="F8" s="2" t="s">
        <v>209</v>
      </c>
      <c r="H8" s="2" t="s">
        <v>210</v>
      </c>
      <c r="J8" s="4" t="s">
        <v>123</v>
      </c>
      <c r="K8" s="3"/>
      <c r="L8" s="4" t="s">
        <v>191</v>
      </c>
      <c r="N8" s="88" t="s">
        <v>208</v>
      </c>
      <c r="P8" s="110" t="s">
        <v>209</v>
      </c>
      <c r="Q8" s="110"/>
      <c r="S8" s="2" t="s">
        <v>210</v>
      </c>
      <c r="U8" s="99" t="s">
        <v>123</v>
      </c>
      <c r="V8" s="3"/>
      <c r="W8" s="4" t="s">
        <v>191</v>
      </c>
    </row>
    <row r="9" spans="1:23" s="97" customFormat="1" ht="21.75" customHeight="1" x14ac:dyDescent="0.2">
      <c r="A9" s="117" t="s">
        <v>23</v>
      </c>
      <c r="B9" s="117"/>
      <c r="D9" s="38">
        <v>0</v>
      </c>
      <c r="F9" s="89">
        <v>9285111949</v>
      </c>
      <c r="H9" s="89">
        <v>-193059877</v>
      </c>
      <c r="J9" s="89">
        <v>9092052072</v>
      </c>
      <c r="L9" s="90">
        <v>1.1200000000000001</v>
      </c>
      <c r="N9" s="38">
        <v>21939000000</v>
      </c>
      <c r="P9" s="116">
        <v>-9392391984</v>
      </c>
      <c r="Q9" s="116"/>
      <c r="S9" s="89">
        <v>-155649479</v>
      </c>
      <c r="U9" s="101">
        <f>N9+P9+S9</f>
        <v>12390958537</v>
      </c>
      <c r="W9" s="90">
        <v>0.19</v>
      </c>
    </row>
    <row r="10" spans="1:23" s="97" customFormat="1" ht="21.75" customHeight="1" x14ac:dyDescent="0.2">
      <c r="A10" s="123" t="s">
        <v>22</v>
      </c>
      <c r="B10" s="123"/>
      <c r="D10" s="38">
        <v>0</v>
      </c>
      <c r="F10" s="91">
        <v>4563163375</v>
      </c>
      <c r="H10" s="91">
        <v>-1409082436</v>
      </c>
      <c r="J10" s="38">
        <v>3154080939</v>
      </c>
      <c r="L10" s="49">
        <v>0.39</v>
      </c>
      <c r="N10" s="38">
        <v>22749019200</v>
      </c>
      <c r="P10" s="125">
        <v>-25475880888</v>
      </c>
      <c r="Q10" s="125"/>
      <c r="S10" s="91">
        <v>-1330507956</v>
      </c>
      <c r="U10" s="101">
        <f t="shared" ref="U10:U21" si="0">N10+P10+S10</f>
        <v>-4057369644</v>
      </c>
      <c r="W10" s="49">
        <v>-0.06</v>
      </c>
    </row>
    <row r="11" spans="1:23" s="97" customFormat="1" ht="21.75" customHeight="1" x14ac:dyDescent="0.2">
      <c r="A11" s="123" t="s">
        <v>18</v>
      </c>
      <c r="B11" s="123"/>
      <c r="D11" s="91">
        <v>0</v>
      </c>
      <c r="F11" s="91">
        <v>0</v>
      </c>
      <c r="H11" s="91">
        <v>0</v>
      </c>
      <c r="J11" s="38">
        <v>0</v>
      </c>
      <c r="L11" s="49">
        <v>0</v>
      </c>
      <c r="N11" s="91">
        <v>0</v>
      </c>
      <c r="P11" s="125">
        <v>0</v>
      </c>
      <c r="Q11" s="125"/>
      <c r="S11" s="91">
        <v>-11628</v>
      </c>
      <c r="U11" s="101">
        <f t="shared" si="0"/>
        <v>-11628</v>
      </c>
      <c r="W11" s="49">
        <v>0</v>
      </c>
    </row>
    <row r="12" spans="1:23" s="97" customFormat="1" ht="21.75" customHeight="1" x14ac:dyDescent="0.2">
      <c r="A12" s="123" t="s">
        <v>211</v>
      </c>
      <c r="B12" s="123"/>
      <c r="D12" s="91">
        <v>0</v>
      </c>
      <c r="F12" s="91">
        <v>-4198752712</v>
      </c>
      <c r="H12" s="91">
        <v>0</v>
      </c>
      <c r="J12" s="38">
        <v>-4198752712</v>
      </c>
      <c r="L12" s="49">
        <v>-0.52</v>
      </c>
      <c r="N12" s="91">
        <v>0</v>
      </c>
      <c r="P12" s="125">
        <v>-4198752712</v>
      </c>
      <c r="Q12" s="125"/>
      <c r="S12" s="91">
        <v>-29921740599</v>
      </c>
      <c r="U12" s="101">
        <f t="shared" si="0"/>
        <v>-34120493311</v>
      </c>
      <c r="W12" s="49">
        <v>-0.95</v>
      </c>
    </row>
    <row r="13" spans="1:23" s="97" customFormat="1" ht="21.75" customHeight="1" x14ac:dyDescent="0.2">
      <c r="A13" s="123" t="s">
        <v>212</v>
      </c>
      <c r="B13" s="123"/>
      <c r="D13" s="91">
        <v>0</v>
      </c>
      <c r="F13" s="91">
        <v>0</v>
      </c>
      <c r="H13" s="91">
        <v>0</v>
      </c>
      <c r="J13" s="38">
        <v>0</v>
      </c>
      <c r="L13" s="49">
        <v>0</v>
      </c>
      <c r="N13" s="38">
        <v>0</v>
      </c>
      <c r="P13" s="125">
        <v>0</v>
      </c>
      <c r="Q13" s="125"/>
      <c r="S13" s="91">
        <v>949112007</v>
      </c>
      <c r="U13" s="101">
        <f t="shared" si="0"/>
        <v>949112007</v>
      </c>
      <c r="W13" s="49">
        <v>-0.01</v>
      </c>
    </row>
    <row r="14" spans="1:23" s="97" customFormat="1" ht="21.75" customHeight="1" x14ac:dyDescent="0.2">
      <c r="A14" s="123" t="s">
        <v>25</v>
      </c>
      <c r="B14" s="123"/>
      <c r="D14" s="91">
        <v>0</v>
      </c>
      <c r="F14" s="91">
        <v>0</v>
      </c>
      <c r="H14" s="91">
        <v>0</v>
      </c>
      <c r="J14" s="38">
        <v>0</v>
      </c>
      <c r="L14" s="49">
        <v>0</v>
      </c>
      <c r="N14" s="38">
        <v>108373150380</v>
      </c>
      <c r="P14" s="125">
        <v>0</v>
      </c>
      <c r="Q14" s="125"/>
      <c r="S14" s="91">
        <v>91936094095</v>
      </c>
      <c r="U14" s="101">
        <f t="shared" si="0"/>
        <v>200309244475</v>
      </c>
      <c r="W14" s="49">
        <v>-26.2</v>
      </c>
    </row>
    <row r="15" spans="1:23" s="97" customFormat="1" ht="21.75" customHeight="1" x14ac:dyDescent="0.2">
      <c r="A15" s="123" t="s">
        <v>17</v>
      </c>
      <c r="B15" s="123"/>
      <c r="D15" s="91">
        <v>0</v>
      </c>
      <c r="F15" s="91">
        <v>36570791344</v>
      </c>
      <c r="H15" s="91">
        <v>0</v>
      </c>
      <c r="J15" s="38">
        <v>36570791344</v>
      </c>
      <c r="L15" s="49">
        <v>4.51</v>
      </c>
      <c r="N15" s="38">
        <v>49445343360</v>
      </c>
      <c r="P15" s="125">
        <v>-26916102429</v>
      </c>
      <c r="Q15" s="125"/>
      <c r="S15" s="91">
        <v>0</v>
      </c>
      <c r="U15" s="101">
        <f t="shared" si="0"/>
        <v>22529240931</v>
      </c>
      <c r="W15" s="49">
        <v>0.35</v>
      </c>
    </row>
    <row r="16" spans="1:23" s="97" customFormat="1" ht="21.75" customHeight="1" x14ac:dyDescent="0.2">
      <c r="A16" s="123" t="s">
        <v>21</v>
      </c>
      <c r="B16" s="123"/>
      <c r="D16" s="91">
        <v>0</v>
      </c>
      <c r="F16" s="91">
        <v>4247758905</v>
      </c>
      <c r="H16" s="91">
        <v>0</v>
      </c>
      <c r="J16" s="38">
        <v>4247758905</v>
      </c>
      <c r="L16" s="49">
        <v>0.52</v>
      </c>
      <c r="N16" s="38">
        <v>1650000000</v>
      </c>
      <c r="P16" s="125">
        <v>-2023563254</v>
      </c>
      <c r="Q16" s="125"/>
      <c r="S16" s="91">
        <v>0</v>
      </c>
      <c r="U16" s="101">
        <f t="shared" si="0"/>
        <v>-373563254</v>
      </c>
      <c r="W16" s="49">
        <v>-0.01</v>
      </c>
    </row>
    <row r="17" spans="1:23" s="97" customFormat="1" ht="21.75" customHeight="1" x14ac:dyDescent="0.2">
      <c r="A17" s="123" t="s">
        <v>16</v>
      </c>
      <c r="B17" s="123"/>
      <c r="D17" s="91">
        <v>0</v>
      </c>
      <c r="F17" s="91">
        <v>2445601572</v>
      </c>
      <c r="H17" s="91">
        <v>0</v>
      </c>
      <c r="J17" s="38">
        <v>2445601572</v>
      </c>
      <c r="L17" s="49">
        <v>0.3</v>
      </c>
      <c r="N17" s="38">
        <v>9358560000</v>
      </c>
      <c r="P17" s="125">
        <v>-19660718520</v>
      </c>
      <c r="Q17" s="125"/>
      <c r="S17" s="91">
        <v>0</v>
      </c>
      <c r="U17" s="101">
        <f t="shared" si="0"/>
        <v>-10302158520</v>
      </c>
      <c r="W17" s="49">
        <v>-0.16</v>
      </c>
    </row>
    <row r="18" spans="1:23" s="97" customFormat="1" ht="21.75" customHeight="1" x14ac:dyDescent="0.2">
      <c r="A18" s="123" t="s">
        <v>24</v>
      </c>
      <c r="B18" s="123"/>
      <c r="D18" s="91">
        <v>0</v>
      </c>
      <c r="F18" s="91">
        <v>1860994739</v>
      </c>
      <c r="H18" s="91">
        <v>0</v>
      </c>
      <c r="J18" s="38">
        <v>1860994739</v>
      </c>
      <c r="L18" s="49">
        <v>0.23</v>
      </c>
      <c r="N18" s="84">
        <v>300292160</v>
      </c>
      <c r="O18" s="84"/>
      <c r="P18" s="125">
        <v>-1725734467</v>
      </c>
      <c r="Q18" s="125"/>
      <c r="S18" s="91">
        <v>0</v>
      </c>
      <c r="U18" s="101">
        <f t="shared" si="0"/>
        <v>-1425442307</v>
      </c>
      <c r="W18" s="49">
        <v>-0.02</v>
      </c>
    </row>
    <row r="19" spans="1:23" s="97" customFormat="1" ht="21.75" customHeight="1" x14ac:dyDescent="0.2">
      <c r="A19" s="123" t="s">
        <v>367</v>
      </c>
      <c r="B19" s="123"/>
      <c r="D19" s="91">
        <v>0</v>
      </c>
      <c r="F19" s="91">
        <v>-1124591116</v>
      </c>
      <c r="H19" s="91">
        <v>0</v>
      </c>
      <c r="J19" s="38">
        <v>-1124591116</v>
      </c>
      <c r="L19" s="49">
        <v>-0.14000000000000001</v>
      </c>
      <c r="N19" s="91">
        <v>0</v>
      </c>
      <c r="P19" s="125">
        <v>-1124591116</v>
      </c>
      <c r="Q19" s="125"/>
      <c r="S19" s="91">
        <v>0</v>
      </c>
      <c r="U19" s="101">
        <f t="shared" si="0"/>
        <v>-1124591116</v>
      </c>
      <c r="W19" s="49">
        <v>-0.02</v>
      </c>
    </row>
    <row r="20" spans="1:23" s="97" customFormat="1" ht="21.75" customHeight="1" x14ac:dyDescent="0.2">
      <c r="A20" s="123" t="s">
        <v>19</v>
      </c>
      <c r="B20" s="123"/>
      <c r="D20" s="91">
        <v>0</v>
      </c>
      <c r="F20" s="91">
        <v>11829195000</v>
      </c>
      <c r="H20" s="91">
        <v>0</v>
      </c>
      <c r="J20" s="38">
        <v>11829195000</v>
      </c>
      <c r="L20" s="49">
        <v>1.46</v>
      </c>
      <c r="N20" s="65">
        <v>19141242890</v>
      </c>
      <c r="P20" s="125">
        <v>55421331500</v>
      </c>
      <c r="Q20" s="125"/>
      <c r="S20" s="91">
        <v>0</v>
      </c>
      <c r="U20" s="101">
        <f t="shared" si="0"/>
        <v>74562574390</v>
      </c>
      <c r="W20" s="49">
        <v>0.85</v>
      </c>
    </row>
    <row r="21" spans="1:23" s="97" customFormat="1" ht="21.75" customHeight="1" x14ac:dyDescent="0.2">
      <c r="A21" s="124" t="s">
        <v>20</v>
      </c>
      <c r="B21" s="124"/>
      <c r="D21" s="92">
        <v>0</v>
      </c>
      <c r="F21" s="92">
        <v>10837264437</v>
      </c>
      <c r="H21" s="92">
        <v>0</v>
      </c>
      <c r="J21" s="38">
        <v>10837264437</v>
      </c>
      <c r="L21" s="12">
        <v>1.34</v>
      </c>
      <c r="N21" s="92">
        <v>0</v>
      </c>
      <c r="P21" s="125">
        <v>-13956211430</v>
      </c>
      <c r="Q21" s="126"/>
      <c r="S21" s="92">
        <v>0</v>
      </c>
      <c r="U21" s="101">
        <f t="shared" si="0"/>
        <v>-13956211430</v>
      </c>
      <c r="W21" s="12">
        <v>-0.21</v>
      </c>
    </row>
    <row r="22" spans="1:23" ht="21.75" customHeight="1" x14ac:dyDescent="0.2">
      <c r="A22" s="114" t="s">
        <v>26</v>
      </c>
      <c r="B22" s="114"/>
      <c r="D22" s="14">
        <f>SUM(D9:D21)</f>
        <v>0</v>
      </c>
      <c r="F22" s="14">
        <f>SUM(F9:F21)</f>
        <v>76316537493</v>
      </c>
      <c r="H22" s="14">
        <f>SUM(H9:H21)</f>
        <v>-1602142313</v>
      </c>
      <c r="J22" s="14">
        <f>SUM(J9:J21)</f>
        <v>74714395180</v>
      </c>
      <c r="L22" s="15">
        <f>SUM(L9:L21)</f>
        <v>9.2100000000000009</v>
      </c>
      <c r="N22" s="93">
        <f>SUM(N9:N21)</f>
        <v>232956607990</v>
      </c>
      <c r="Q22" s="14">
        <f>SUM(P9:Q21)</f>
        <v>-49052615300</v>
      </c>
      <c r="S22" s="14">
        <f>SUM(S9:S21)</f>
        <v>61477296440</v>
      </c>
      <c r="U22" s="100">
        <f>SUM(U9:U21)</f>
        <v>245381289130</v>
      </c>
      <c r="W22" s="15">
        <f>SUM(W9:W21)</f>
        <v>-26.249999999999996</v>
      </c>
    </row>
  </sheetData>
  <mergeCells count="37">
    <mergeCell ref="A19:B19"/>
    <mergeCell ref="P19:Q19"/>
    <mergeCell ref="A21:B21"/>
    <mergeCell ref="P21:Q21"/>
    <mergeCell ref="A22:B22"/>
    <mergeCell ref="A20:B20"/>
    <mergeCell ref="P20:Q20"/>
    <mergeCell ref="P16:Q16"/>
    <mergeCell ref="P17:Q17"/>
    <mergeCell ref="P18:Q18"/>
    <mergeCell ref="P13:Q13"/>
    <mergeCell ref="P14:Q14"/>
    <mergeCell ref="P15:Q15"/>
    <mergeCell ref="P10:Q10"/>
    <mergeCell ref="P11:Q11"/>
    <mergeCell ref="P12:Q12"/>
    <mergeCell ref="J7:L7"/>
    <mergeCell ref="U7:W7"/>
    <mergeCell ref="A8:B8"/>
    <mergeCell ref="P8:Q8"/>
    <mergeCell ref="P9:Q9"/>
    <mergeCell ref="A1:W1"/>
    <mergeCell ref="A2:W2"/>
    <mergeCell ref="A3:W3"/>
    <mergeCell ref="B5:W5"/>
    <mergeCell ref="D6:L6"/>
    <mergeCell ref="N6:W6"/>
    <mergeCell ref="A18:B18"/>
    <mergeCell ref="A17:B17"/>
    <mergeCell ref="A16:B16"/>
    <mergeCell ref="A15:B15"/>
    <mergeCell ref="A14:B14"/>
    <mergeCell ref="A13:B13"/>
    <mergeCell ref="A12:B12"/>
    <mergeCell ref="A11:B11"/>
    <mergeCell ref="A10:B10"/>
    <mergeCell ref="A9:B9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28"/>
  <sheetViews>
    <sheetView rightToLeft="1" workbookViewId="0">
      <selection activeCell="A4" sqref="A4"/>
    </sheetView>
  </sheetViews>
  <sheetFormatPr defaultRowHeight="12.75" x14ac:dyDescent="0.2"/>
  <cols>
    <col min="1" max="1" width="22.140625" bestFit="1" customWidth="1"/>
    <col min="2" max="2" width="56" bestFit="1" customWidth="1"/>
    <col min="3" max="3" width="8.42578125" bestFit="1" customWidth="1"/>
    <col min="4" max="4" width="9.140625" bestFit="1" customWidth="1"/>
    <col min="5" max="5" width="17.28515625" bestFit="1" customWidth="1"/>
    <col min="6" max="6" width="14.140625" bestFit="1" customWidth="1"/>
    <col min="7" max="7" width="6" bestFit="1" customWidth="1"/>
    <col min="8" max="8" width="12.14062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7" ht="21.75" customHeight="1" x14ac:dyDescent="0.2">
      <c r="A2" s="107" t="s">
        <v>186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ht="21.75" customHeight="1" x14ac:dyDescent="0.2">
      <c r="A3" s="107" t="s">
        <v>365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</row>
    <row r="4" spans="1:17" ht="14.45" customHeight="1" x14ac:dyDescent="0.2"/>
    <row r="5" spans="1:17" ht="14.45" customHeight="1" x14ac:dyDescent="0.2">
      <c r="A5" s="79" t="s">
        <v>222</v>
      </c>
      <c r="B5" s="85" t="s">
        <v>223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17" ht="34.5" customHeight="1" x14ac:dyDescent="0.2">
      <c r="A6" s="30" t="s">
        <v>226</v>
      </c>
      <c r="B6" s="30" t="s">
        <v>227</v>
      </c>
      <c r="C6" s="30" t="s">
        <v>228</v>
      </c>
      <c r="D6" s="30" t="s">
        <v>35</v>
      </c>
      <c r="E6" s="30" t="s">
        <v>333</v>
      </c>
      <c r="F6" s="31" t="s">
        <v>224</v>
      </c>
      <c r="G6" s="30" t="s">
        <v>229</v>
      </c>
      <c r="H6" s="31" t="s">
        <v>225</v>
      </c>
      <c r="I6" s="25"/>
      <c r="J6" s="25"/>
      <c r="K6" s="25"/>
      <c r="L6" s="25"/>
      <c r="M6" s="28"/>
      <c r="N6" s="25"/>
      <c r="O6" s="25"/>
      <c r="P6" s="25"/>
      <c r="Q6" s="28"/>
    </row>
    <row r="7" spans="1:17" ht="34.5" customHeight="1" x14ac:dyDescent="0.2">
      <c r="A7" s="32" t="s">
        <v>334</v>
      </c>
      <c r="B7" s="33" t="s">
        <v>230</v>
      </c>
      <c r="C7" s="34" t="s">
        <v>335</v>
      </c>
      <c r="D7" s="35">
        <v>500000</v>
      </c>
      <c r="E7" s="35">
        <v>1000000</v>
      </c>
      <c r="F7" s="35">
        <v>17214000000</v>
      </c>
      <c r="G7" s="36">
        <v>0.23</v>
      </c>
      <c r="H7" s="36">
        <v>0.28999999999999998</v>
      </c>
      <c r="I7" s="25"/>
      <c r="J7" s="29"/>
      <c r="K7" s="29"/>
      <c r="L7" s="25"/>
      <c r="M7" s="28"/>
      <c r="N7" s="25"/>
      <c r="O7" s="26"/>
      <c r="P7" s="25"/>
      <c r="Q7" s="28"/>
    </row>
    <row r="8" spans="1:17" ht="34.5" customHeight="1" x14ac:dyDescent="0.2">
      <c r="A8" s="32" t="s">
        <v>336</v>
      </c>
      <c r="B8" s="33" t="s">
        <v>337</v>
      </c>
      <c r="C8" s="34" t="s">
        <v>338</v>
      </c>
      <c r="D8" s="35">
        <v>500000</v>
      </c>
      <c r="E8" s="35">
        <v>9990</v>
      </c>
      <c r="F8" s="35">
        <v>44000000000</v>
      </c>
      <c r="G8" s="36">
        <v>0.3</v>
      </c>
      <c r="H8" s="36">
        <v>0.38140000000000002</v>
      </c>
      <c r="I8" s="25"/>
      <c r="J8" s="25"/>
      <c r="K8" s="25"/>
      <c r="L8" s="25"/>
      <c r="M8" s="25"/>
      <c r="N8" s="25"/>
      <c r="O8" s="25"/>
      <c r="P8" s="25"/>
      <c r="Q8" s="25"/>
    </row>
    <row r="9" spans="1:17" ht="34.5" customHeight="1" x14ac:dyDescent="0.2">
      <c r="A9" s="32" t="s">
        <v>339</v>
      </c>
      <c r="B9" s="33" t="s">
        <v>230</v>
      </c>
      <c r="C9" s="34" t="s">
        <v>340</v>
      </c>
      <c r="D9" s="35">
        <v>1000000</v>
      </c>
      <c r="E9" s="35">
        <v>1000000</v>
      </c>
      <c r="F9" s="35">
        <v>46952000000</v>
      </c>
      <c r="G9" s="36">
        <v>0.26</v>
      </c>
      <c r="H9" s="36">
        <v>0.32</v>
      </c>
      <c r="I9" s="25"/>
      <c r="J9" s="25"/>
      <c r="K9" s="25"/>
      <c r="L9" s="25"/>
      <c r="M9" s="25"/>
      <c r="N9" s="25"/>
      <c r="O9" s="25"/>
      <c r="P9" s="25"/>
      <c r="Q9" s="25"/>
    </row>
    <row r="10" spans="1:17" ht="14.45" customHeight="1" x14ac:dyDescent="0.2">
      <c r="A10" s="127" t="s">
        <v>231</v>
      </c>
      <c r="B10" s="127"/>
      <c r="C10" s="127"/>
      <c r="D10" s="127"/>
      <c r="E10" s="127"/>
      <c r="F10" s="127"/>
      <c r="G10" s="37"/>
      <c r="H10" s="37"/>
      <c r="I10" s="25"/>
      <c r="J10" s="25"/>
      <c r="K10" s="25"/>
      <c r="L10" s="25"/>
      <c r="M10" s="25"/>
      <c r="N10" s="25"/>
      <c r="O10" s="25"/>
      <c r="P10" s="25"/>
      <c r="Q10" s="25"/>
    </row>
    <row r="11" spans="1:17" ht="14.45" customHeight="1" x14ac:dyDescent="0.2">
      <c r="A11" s="29"/>
      <c r="B11" s="29"/>
      <c r="C11" s="25"/>
      <c r="D11" s="29"/>
      <c r="E11" s="25"/>
      <c r="F11" s="26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7" ht="65.45" customHeight="1" x14ac:dyDescent="0.2">
      <c r="A12" s="28"/>
      <c r="B12" s="28"/>
      <c r="C12" s="25"/>
      <c r="D12" s="27"/>
      <c r="E12" s="25"/>
      <c r="F12" s="26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7" ht="14.45" customHeight="1" x14ac:dyDescent="0.2">
      <c r="A13" s="28"/>
      <c r="B13" s="28"/>
      <c r="C13" s="25"/>
      <c r="D13" s="28"/>
      <c r="E13" s="25"/>
      <c r="F13" s="26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7" ht="14.45" customHeight="1" x14ac:dyDescent="0.2">
      <c r="A14" s="28"/>
      <c r="B14" s="28"/>
      <c r="C14" s="25"/>
      <c r="D14" s="28"/>
      <c r="E14" s="25"/>
      <c r="F14" s="26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7" ht="14.45" customHeight="1" x14ac:dyDescent="0.2">
      <c r="A15" s="28"/>
      <c r="B15" s="28"/>
      <c r="C15" s="25"/>
      <c r="D15" s="28"/>
      <c r="E15" s="25"/>
      <c r="F15" s="26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ht="14.45" customHeight="1" x14ac:dyDescent="0.2">
      <c r="A16" s="28"/>
      <c r="B16" s="28"/>
      <c r="C16" s="25"/>
      <c r="D16" s="28"/>
      <c r="E16" s="25"/>
      <c r="F16" s="26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ht="14.45" customHeight="1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ht="14.45" customHeight="1" x14ac:dyDescent="0.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5"/>
      <c r="L18" s="25"/>
      <c r="M18" s="25"/>
      <c r="N18" s="25"/>
      <c r="O18" s="25"/>
      <c r="P18" s="25"/>
      <c r="Q18" s="25"/>
    </row>
    <row r="19" spans="1:17" ht="14.45" customHeight="1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ht="14.45" customHeight="1" x14ac:dyDescent="0.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ht="14.45" customHeight="1" x14ac:dyDescent="0.2"/>
    <row r="22" spans="1:17" ht="14.45" customHeight="1" x14ac:dyDescent="0.2"/>
    <row r="23" spans="1:17" ht="14.45" customHeight="1" x14ac:dyDescent="0.2"/>
    <row r="24" spans="1:17" ht="14.45" customHeight="1" x14ac:dyDescent="0.2"/>
    <row r="25" spans="1:17" ht="14.45" customHeight="1" x14ac:dyDescent="0.2"/>
    <row r="26" spans="1:17" ht="14.45" customHeight="1" x14ac:dyDescent="0.2"/>
    <row r="27" spans="1:17" ht="14.45" customHeight="1" x14ac:dyDescent="0.2"/>
    <row r="28" spans="1:17" ht="14.45" customHeight="1" x14ac:dyDescent="0.2"/>
  </sheetData>
  <mergeCells count="4">
    <mergeCell ref="A10:F10"/>
    <mergeCell ref="A1:Q1"/>
    <mergeCell ref="A2:Q2"/>
    <mergeCell ref="A3:Q3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-0.499984740745262"/>
    <pageSetUpPr fitToPage="1"/>
  </sheetPr>
  <dimension ref="A1:N157"/>
  <sheetViews>
    <sheetView rightToLeft="1" topLeftCell="A138" workbookViewId="0">
      <selection activeCell="H156" sqref="H15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3" max="13" width="18.42578125" style="39" bestFit="1" customWidth="1"/>
    <col min="14" max="14" width="13.5703125" bestFit="1" customWidth="1"/>
  </cols>
  <sheetData>
    <row r="1" spans="1:14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4" ht="21.75" customHeight="1" x14ac:dyDescent="0.2">
      <c r="A2" s="107" t="s">
        <v>186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4" ht="21.75" customHeight="1" x14ac:dyDescent="0.2">
      <c r="A3" s="107" t="s">
        <v>365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4" ht="14.45" customHeight="1" x14ac:dyDescent="0.2"/>
    <row r="5" spans="1:14" ht="14.45" customHeight="1" x14ac:dyDescent="0.2">
      <c r="A5" s="1" t="s">
        <v>232</v>
      </c>
      <c r="B5" s="109" t="s">
        <v>233</v>
      </c>
      <c r="C5" s="109"/>
      <c r="D5" s="109"/>
      <c r="E5" s="109"/>
      <c r="F5" s="109"/>
      <c r="G5" s="109"/>
      <c r="H5" s="109"/>
      <c r="I5" s="109"/>
      <c r="J5" s="109"/>
    </row>
    <row r="6" spans="1:14" ht="14.45" customHeight="1" x14ac:dyDescent="0.2">
      <c r="D6" s="110" t="s">
        <v>205</v>
      </c>
      <c r="E6" s="110"/>
      <c r="F6" s="110"/>
      <c r="H6" s="110" t="s">
        <v>206</v>
      </c>
      <c r="I6" s="110"/>
      <c r="J6" s="110"/>
    </row>
    <row r="7" spans="1:14" ht="36.4" customHeight="1" x14ac:dyDescent="0.2">
      <c r="A7" s="110" t="s">
        <v>234</v>
      </c>
      <c r="B7" s="110"/>
      <c r="D7" s="17" t="s">
        <v>235</v>
      </c>
      <c r="E7" s="3"/>
      <c r="F7" s="17" t="s">
        <v>236</v>
      </c>
      <c r="H7" s="17" t="s">
        <v>235</v>
      </c>
      <c r="I7" s="3"/>
      <c r="J7" s="17" t="s">
        <v>236</v>
      </c>
    </row>
    <row r="8" spans="1:14" ht="36.4" customHeight="1" x14ac:dyDescent="0.2">
      <c r="A8" s="113" t="s">
        <v>126</v>
      </c>
      <c r="B8" s="113"/>
      <c r="D8" s="50">
        <v>0</v>
      </c>
      <c r="F8" s="51"/>
      <c r="H8" s="95">
        <v>2683</v>
      </c>
      <c r="J8" s="51"/>
      <c r="N8" s="19"/>
    </row>
    <row r="9" spans="1:14" ht="36.4" customHeight="1" x14ac:dyDescent="0.2">
      <c r="A9" s="112" t="s">
        <v>128</v>
      </c>
      <c r="B9" s="112"/>
      <c r="D9" s="52">
        <v>0</v>
      </c>
      <c r="F9" s="53"/>
      <c r="H9" s="96">
        <v>92582</v>
      </c>
      <c r="J9" s="53"/>
      <c r="N9" s="19"/>
    </row>
    <row r="10" spans="1:14" ht="36.4" customHeight="1" x14ac:dyDescent="0.2">
      <c r="A10" s="112" t="s">
        <v>129</v>
      </c>
      <c r="B10" s="112"/>
      <c r="D10" s="52">
        <v>0</v>
      </c>
      <c r="F10" s="53"/>
      <c r="H10" s="96">
        <v>27757</v>
      </c>
      <c r="J10" s="53"/>
      <c r="N10" s="19"/>
    </row>
    <row r="11" spans="1:14" ht="36.4" customHeight="1" x14ac:dyDescent="0.2">
      <c r="A11" s="112" t="s">
        <v>133</v>
      </c>
      <c r="B11" s="112"/>
      <c r="D11" s="52">
        <v>2316</v>
      </c>
      <c r="F11" s="53"/>
      <c r="H11" s="96">
        <v>236522</v>
      </c>
      <c r="J11" s="53"/>
      <c r="N11" s="19"/>
    </row>
    <row r="12" spans="1:14" ht="36.4" customHeight="1" x14ac:dyDescent="0.2">
      <c r="A12" s="112" t="s">
        <v>134</v>
      </c>
      <c r="B12" s="112"/>
      <c r="D12" s="52">
        <v>0</v>
      </c>
      <c r="F12" s="53"/>
      <c r="H12" s="96">
        <v>1275843</v>
      </c>
      <c r="J12" s="53"/>
      <c r="N12" s="19"/>
    </row>
    <row r="13" spans="1:14" ht="36.4" customHeight="1" x14ac:dyDescent="0.2">
      <c r="A13" s="112" t="s">
        <v>135</v>
      </c>
      <c r="B13" s="112"/>
      <c r="D13" s="52">
        <v>0</v>
      </c>
      <c r="F13" s="53"/>
      <c r="H13" s="96">
        <v>2317</v>
      </c>
      <c r="J13" s="53"/>
      <c r="N13" s="19"/>
    </row>
    <row r="14" spans="1:14" ht="36.4" customHeight="1" x14ac:dyDescent="0.2">
      <c r="A14" s="112" t="s">
        <v>136</v>
      </c>
      <c r="B14" s="112"/>
      <c r="D14" s="52">
        <v>0</v>
      </c>
      <c r="F14" s="53"/>
      <c r="H14" s="96">
        <v>20804</v>
      </c>
      <c r="J14" s="53"/>
      <c r="N14" s="19"/>
    </row>
    <row r="15" spans="1:14" ht="36.4" customHeight="1" x14ac:dyDescent="0.2">
      <c r="A15" s="112" t="s">
        <v>138</v>
      </c>
      <c r="B15" s="112"/>
      <c r="D15" s="52">
        <v>0</v>
      </c>
      <c r="F15" s="53"/>
      <c r="H15" s="96">
        <v>9422</v>
      </c>
      <c r="J15" s="53"/>
      <c r="N15" s="19"/>
    </row>
    <row r="16" spans="1:14" ht="36.4" customHeight="1" x14ac:dyDescent="0.2">
      <c r="A16" s="112" t="s">
        <v>139</v>
      </c>
      <c r="B16" s="112"/>
      <c r="D16" s="52">
        <v>0</v>
      </c>
      <c r="F16" s="53"/>
      <c r="H16" s="96">
        <v>25723</v>
      </c>
      <c r="J16" s="53"/>
      <c r="N16" s="19"/>
    </row>
    <row r="17" spans="1:14" ht="36.4" customHeight="1" x14ac:dyDescent="0.2">
      <c r="A17" s="112" t="s">
        <v>140</v>
      </c>
      <c r="B17" s="112"/>
      <c r="D17" s="52">
        <v>0</v>
      </c>
      <c r="F17" s="53"/>
      <c r="H17" s="96">
        <v>4702</v>
      </c>
      <c r="J17" s="53"/>
      <c r="N17" s="19"/>
    </row>
    <row r="18" spans="1:14" ht="36.4" customHeight="1" x14ac:dyDescent="0.2">
      <c r="A18" s="112" t="s">
        <v>141</v>
      </c>
      <c r="B18" s="112"/>
      <c r="D18" s="52">
        <v>0</v>
      </c>
      <c r="F18" s="53"/>
      <c r="H18" s="96">
        <v>17627</v>
      </c>
      <c r="J18" s="53"/>
      <c r="N18" s="19"/>
    </row>
    <row r="19" spans="1:14" ht="36.4" customHeight="1" x14ac:dyDescent="0.2">
      <c r="A19" s="112" t="s">
        <v>142</v>
      </c>
      <c r="B19" s="112"/>
      <c r="D19" s="52">
        <v>467919</v>
      </c>
      <c r="F19" s="53"/>
      <c r="H19" s="96">
        <v>5759131</v>
      </c>
      <c r="J19" s="53"/>
      <c r="N19" s="19"/>
    </row>
    <row r="20" spans="1:14" ht="36.4" customHeight="1" x14ac:dyDescent="0.2">
      <c r="A20" s="112" t="s">
        <v>237</v>
      </c>
      <c r="B20" s="112"/>
      <c r="D20" s="52">
        <v>0</v>
      </c>
      <c r="F20" s="53"/>
      <c r="H20" s="96">
        <v>907311493</v>
      </c>
      <c r="J20" s="53"/>
      <c r="N20" s="19"/>
    </row>
    <row r="21" spans="1:14" ht="36.4" customHeight="1" x14ac:dyDescent="0.2">
      <c r="A21" s="112" t="s">
        <v>144</v>
      </c>
      <c r="B21" s="112"/>
      <c r="D21" s="52">
        <v>0</v>
      </c>
      <c r="F21" s="53"/>
      <c r="H21" s="96">
        <v>7824</v>
      </c>
      <c r="J21" s="53"/>
      <c r="N21" s="19"/>
    </row>
    <row r="22" spans="1:14" ht="36.4" customHeight="1" x14ac:dyDescent="0.2">
      <c r="A22" s="112" t="s">
        <v>238</v>
      </c>
      <c r="B22" s="112"/>
      <c r="D22" s="52">
        <v>0</v>
      </c>
      <c r="F22" s="53"/>
      <c r="H22" s="96">
        <v>107715632</v>
      </c>
      <c r="J22" s="53"/>
      <c r="N22" s="19"/>
    </row>
    <row r="23" spans="1:14" ht="36.4" customHeight="1" x14ac:dyDescent="0.2">
      <c r="A23" s="112" t="s">
        <v>239</v>
      </c>
      <c r="B23" s="112"/>
      <c r="D23" s="52">
        <v>0</v>
      </c>
      <c r="F23" s="53"/>
      <c r="H23" s="96">
        <v>58089065</v>
      </c>
      <c r="J23" s="53"/>
      <c r="N23" s="19"/>
    </row>
    <row r="24" spans="1:14" ht="21.75" customHeight="1" x14ac:dyDescent="0.2">
      <c r="A24" s="112" t="s">
        <v>240</v>
      </c>
      <c r="B24" s="112"/>
      <c r="D24" s="52">
        <v>0</v>
      </c>
      <c r="F24" s="53"/>
      <c r="H24" s="96">
        <v>121024397</v>
      </c>
      <c r="J24" s="53"/>
      <c r="N24" s="19"/>
    </row>
    <row r="25" spans="1:14" ht="21.75" customHeight="1" x14ac:dyDescent="0.2">
      <c r="A25" s="112" t="s">
        <v>241</v>
      </c>
      <c r="B25" s="112"/>
      <c r="D25" s="52">
        <v>0</v>
      </c>
      <c r="F25" s="53"/>
      <c r="H25" s="96">
        <v>27931844</v>
      </c>
      <c r="J25" s="53"/>
      <c r="N25" s="19"/>
    </row>
    <row r="26" spans="1:14" ht="21.75" customHeight="1" x14ac:dyDescent="0.2">
      <c r="A26" s="112" t="s">
        <v>242</v>
      </c>
      <c r="B26" s="112"/>
      <c r="D26" s="52">
        <v>0</v>
      </c>
      <c r="F26" s="53"/>
      <c r="H26" s="96">
        <v>3332162596</v>
      </c>
      <c r="J26" s="53"/>
      <c r="N26" s="19"/>
    </row>
    <row r="27" spans="1:14" ht="21.75" customHeight="1" x14ac:dyDescent="0.2">
      <c r="A27" s="112" t="s">
        <v>243</v>
      </c>
      <c r="B27" s="112"/>
      <c r="D27" s="52">
        <v>0</v>
      </c>
      <c r="F27" s="53"/>
      <c r="H27" s="96">
        <v>3101128774</v>
      </c>
      <c r="J27" s="53"/>
      <c r="N27" s="19"/>
    </row>
    <row r="28" spans="1:14" ht="21.75" customHeight="1" x14ac:dyDescent="0.2">
      <c r="A28" s="112" t="s">
        <v>244</v>
      </c>
      <c r="B28" s="112"/>
      <c r="D28" s="52">
        <v>0</v>
      </c>
      <c r="F28" s="53"/>
      <c r="H28" s="96">
        <v>16333688506</v>
      </c>
      <c r="J28" s="53"/>
      <c r="N28" s="19"/>
    </row>
    <row r="29" spans="1:14" ht="21.75" customHeight="1" x14ac:dyDescent="0.2">
      <c r="A29" s="112" t="s">
        <v>245</v>
      </c>
      <c r="B29" s="112"/>
      <c r="D29" s="52">
        <v>0</v>
      </c>
      <c r="F29" s="53"/>
      <c r="H29" s="96">
        <v>878555191</v>
      </c>
      <c r="J29" s="53"/>
      <c r="N29" s="19"/>
    </row>
    <row r="30" spans="1:14" ht="21.75" customHeight="1" x14ac:dyDescent="0.2">
      <c r="A30" s="112" t="s">
        <v>146</v>
      </c>
      <c r="B30" s="112"/>
      <c r="D30" s="52">
        <v>0</v>
      </c>
      <c r="F30" s="53"/>
      <c r="H30" s="96">
        <v>4588</v>
      </c>
      <c r="J30" s="53"/>
      <c r="N30" s="19"/>
    </row>
    <row r="31" spans="1:14" ht="21.75" customHeight="1" x14ac:dyDescent="0.2">
      <c r="A31" s="112" t="s">
        <v>246</v>
      </c>
      <c r="B31" s="112"/>
      <c r="D31" s="52">
        <v>0</v>
      </c>
      <c r="F31" s="53"/>
      <c r="H31" s="96">
        <v>4214958907</v>
      </c>
      <c r="J31" s="53"/>
      <c r="N31" s="19"/>
    </row>
    <row r="32" spans="1:14" ht="21.75" customHeight="1" x14ac:dyDescent="0.2">
      <c r="A32" s="112" t="s">
        <v>247</v>
      </c>
      <c r="B32" s="112"/>
      <c r="D32" s="52">
        <v>0</v>
      </c>
      <c r="F32" s="53"/>
      <c r="H32" s="96">
        <v>7752054863</v>
      </c>
      <c r="J32" s="53"/>
      <c r="N32" s="19"/>
    </row>
    <row r="33" spans="1:14" ht="21.75" customHeight="1" x14ac:dyDescent="0.2">
      <c r="A33" s="112" t="s">
        <v>248</v>
      </c>
      <c r="B33" s="112"/>
      <c r="D33" s="52">
        <v>0</v>
      </c>
      <c r="F33" s="53"/>
      <c r="H33" s="96">
        <v>5208339399</v>
      </c>
      <c r="J33" s="53"/>
      <c r="N33" s="19"/>
    </row>
    <row r="34" spans="1:14" ht="21.75" customHeight="1" x14ac:dyDescent="0.2">
      <c r="A34" s="112" t="s">
        <v>249</v>
      </c>
      <c r="B34" s="112"/>
      <c r="D34" s="52">
        <v>0</v>
      </c>
      <c r="F34" s="53"/>
      <c r="H34" s="96">
        <v>3327753425</v>
      </c>
      <c r="J34" s="53"/>
      <c r="N34" s="19"/>
    </row>
    <row r="35" spans="1:14" ht="21.75" customHeight="1" x14ac:dyDescent="0.2">
      <c r="A35" s="112" t="s">
        <v>250</v>
      </c>
      <c r="B35" s="112"/>
      <c r="D35" s="52">
        <v>0</v>
      </c>
      <c r="F35" s="53"/>
      <c r="H35" s="96">
        <v>3069315069</v>
      </c>
      <c r="J35" s="53"/>
      <c r="N35" s="19"/>
    </row>
    <row r="36" spans="1:14" ht="21.75" customHeight="1" x14ac:dyDescent="0.2">
      <c r="A36" s="112" t="s">
        <v>251</v>
      </c>
      <c r="B36" s="112"/>
      <c r="D36" s="52">
        <v>0</v>
      </c>
      <c r="F36" s="53"/>
      <c r="H36" s="96">
        <v>1407123288</v>
      </c>
      <c r="J36" s="53"/>
      <c r="N36" s="19"/>
    </row>
    <row r="37" spans="1:14" ht="21.75" customHeight="1" x14ac:dyDescent="0.2">
      <c r="A37" s="112" t="s">
        <v>147</v>
      </c>
      <c r="B37" s="112"/>
      <c r="D37" s="52">
        <v>0</v>
      </c>
      <c r="F37" s="53"/>
      <c r="H37" s="96">
        <v>38157</v>
      </c>
      <c r="J37" s="53"/>
      <c r="N37" s="19"/>
    </row>
    <row r="38" spans="1:14" ht="21.75" customHeight="1" x14ac:dyDescent="0.2">
      <c r="A38" s="112" t="s">
        <v>252</v>
      </c>
      <c r="B38" s="112"/>
      <c r="D38" s="52">
        <v>0</v>
      </c>
      <c r="F38" s="53"/>
      <c r="H38" s="96">
        <v>37341901636</v>
      </c>
      <c r="J38" s="53"/>
      <c r="N38" s="19"/>
    </row>
    <row r="39" spans="1:14" ht="21.75" customHeight="1" x14ac:dyDescent="0.2">
      <c r="A39" s="112" t="s">
        <v>148</v>
      </c>
      <c r="B39" s="112"/>
      <c r="D39" s="52">
        <v>0</v>
      </c>
      <c r="F39" s="53"/>
      <c r="H39" s="96">
        <v>66478</v>
      </c>
      <c r="J39" s="53"/>
      <c r="N39" s="19"/>
    </row>
    <row r="40" spans="1:14" ht="21.75" customHeight="1" x14ac:dyDescent="0.2">
      <c r="A40" s="112" t="s">
        <v>253</v>
      </c>
      <c r="B40" s="112"/>
      <c r="D40" s="52">
        <v>0</v>
      </c>
      <c r="F40" s="53"/>
      <c r="H40" s="96">
        <v>29340065576</v>
      </c>
      <c r="J40" s="53"/>
      <c r="N40" s="19"/>
    </row>
    <row r="41" spans="1:14" ht="21.75" customHeight="1" x14ac:dyDescent="0.2">
      <c r="A41" s="112" t="s">
        <v>254</v>
      </c>
      <c r="B41" s="112"/>
      <c r="D41" s="52">
        <v>0</v>
      </c>
      <c r="F41" s="53"/>
      <c r="H41" s="96">
        <v>28392804227</v>
      </c>
      <c r="J41" s="53"/>
      <c r="N41" s="19"/>
    </row>
    <row r="42" spans="1:14" ht="21.75" customHeight="1" x14ac:dyDescent="0.2">
      <c r="A42" s="112" t="s">
        <v>255</v>
      </c>
      <c r="B42" s="112"/>
      <c r="D42" s="52">
        <v>0</v>
      </c>
      <c r="F42" s="53"/>
      <c r="H42" s="96">
        <v>6273830584</v>
      </c>
      <c r="J42" s="53"/>
      <c r="N42" s="19"/>
    </row>
    <row r="43" spans="1:14" ht="21.75" customHeight="1" x14ac:dyDescent="0.2">
      <c r="A43" s="112" t="s">
        <v>256</v>
      </c>
      <c r="B43" s="112"/>
      <c r="D43" s="52">
        <v>0</v>
      </c>
      <c r="F43" s="53"/>
      <c r="H43" s="96">
        <v>5757260300</v>
      </c>
      <c r="J43" s="53"/>
      <c r="N43" s="19"/>
    </row>
    <row r="44" spans="1:14" ht="21.75" customHeight="1" x14ac:dyDescent="0.2">
      <c r="A44" s="112" t="s">
        <v>257</v>
      </c>
      <c r="B44" s="112"/>
      <c r="D44" s="52">
        <v>0</v>
      </c>
      <c r="F44" s="53"/>
      <c r="H44" s="96">
        <v>7289874704</v>
      </c>
      <c r="J44" s="53"/>
      <c r="N44" s="19"/>
    </row>
    <row r="45" spans="1:14" ht="21.75" customHeight="1" x14ac:dyDescent="0.2">
      <c r="A45" s="112" t="s">
        <v>258</v>
      </c>
      <c r="B45" s="112"/>
      <c r="D45" s="52">
        <v>0</v>
      </c>
      <c r="F45" s="53"/>
      <c r="H45" s="96">
        <v>71635293</v>
      </c>
      <c r="J45" s="53"/>
      <c r="N45" s="19"/>
    </row>
    <row r="46" spans="1:14" ht="21.75" customHeight="1" x14ac:dyDescent="0.2">
      <c r="A46" s="112" t="s">
        <v>259</v>
      </c>
      <c r="B46" s="112"/>
      <c r="D46" s="52">
        <v>0</v>
      </c>
      <c r="F46" s="53"/>
      <c r="H46" s="96">
        <v>6340726</v>
      </c>
      <c r="J46" s="53"/>
      <c r="N46" s="19"/>
    </row>
    <row r="47" spans="1:14" ht="21.75" customHeight="1" x14ac:dyDescent="0.2">
      <c r="A47" s="112" t="s">
        <v>260</v>
      </c>
      <c r="B47" s="112"/>
      <c r="D47" s="52">
        <v>0</v>
      </c>
      <c r="F47" s="53"/>
      <c r="H47" s="96">
        <v>15660018</v>
      </c>
      <c r="J47" s="53"/>
      <c r="N47" s="19"/>
    </row>
    <row r="48" spans="1:14" ht="21.75" customHeight="1" x14ac:dyDescent="0.2">
      <c r="A48" s="112" t="s">
        <v>261</v>
      </c>
      <c r="B48" s="112"/>
      <c r="D48" s="52">
        <v>0</v>
      </c>
      <c r="F48" s="53"/>
      <c r="H48" s="96">
        <v>2843946365</v>
      </c>
      <c r="J48" s="53"/>
      <c r="N48" s="19"/>
    </row>
    <row r="49" spans="1:14" ht="21.75" customHeight="1" x14ac:dyDescent="0.2">
      <c r="A49" s="112" t="s">
        <v>262</v>
      </c>
      <c r="B49" s="112"/>
      <c r="D49" s="52">
        <v>0</v>
      </c>
      <c r="F49" s="53"/>
      <c r="H49" s="96">
        <v>11448817750</v>
      </c>
      <c r="J49" s="53"/>
      <c r="N49" s="19"/>
    </row>
    <row r="50" spans="1:14" ht="21.75" customHeight="1" x14ac:dyDescent="0.2">
      <c r="A50" s="112" t="s">
        <v>263</v>
      </c>
      <c r="B50" s="112"/>
      <c r="D50" s="52">
        <v>0</v>
      </c>
      <c r="F50" s="53"/>
      <c r="H50" s="96">
        <v>34842140728</v>
      </c>
      <c r="J50" s="53"/>
      <c r="N50" s="19"/>
    </row>
    <row r="51" spans="1:14" ht="21.75" customHeight="1" x14ac:dyDescent="0.2">
      <c r="A51" s="112" t="s">
        <v>264</v>
      </c>
      <c r="B51" s="112"/>
      <c r="D51" s="52">
        <v>0</v>
      </c>
      <c r="F51" s="53"/>
      <c r="H51" s="96">
        <v>8215748550</v>
      </c>
      <c r="J51" s="53"/>
      <c r="N51" s="19"/>
    </row>
    <row r="52" spans="1:14" ht="21.75" customHeight="1" x14ac:dyDescent="0.2">
      <c r="A52" s="112" t="s">
        <v>265</v>
      </c>
      <c r="B52" s="112"/>
      <c r="D52" s="52">
        <v>0</v>
      </c>
      <c r="F52" s="53"/>
      <c r="H52" s="96">
        <v>789047461</v>
      </c>
      <c r="J52" s="53"/>
      <c r="N52" s="19"/>
    </row>
    <row r="53" spans="1:14" ht="21.75" customHeight="1" x14ac:dyDescent="0.2">
      <c r="A53" s="112" t="s">
        <v>266</v>
      </c>
      <c r="B53" s="112"/>
      <c r="D53" s="52">
        <v>0</v>
      </c>
      <c r="F53" s="53"/>
      <c r="H53" s="96">
        <v>26872808345</v>
      </c>
      <c r="J53" s="53"/>
      <c r="N53" s="19"/>
    </row>
    <row r="54" spans="1:14" ht="21.75" customHeight="1" x14ac:dyDescent="0.2">
      <c r="A54" s="112" t="s">
        <v>267</v>
      </c>
      <c r="B54" s="112"/>
      <c r="D54" s="52">
        <v>0</v>
      </c>
      <c r="F54" s="53"/>
      <c r="H54" s="96">
        <v>52738646097</v>
      </c>
      <c r="J54" s="53"/>
      <c r="N54" s="19"/>
    </row>
    <row r="55" spans="1:14" ht="21.75" customHeight="1" x14ac:dyDescent="0.2">
      <c r="A55" s="112" t="s">
        <v>268</v>
      </c>
      <c r="B55" s="112"/>
      <c r="D55" s="52">
        <v>0</v>
      </c>
      <c r="F55" s="53"/>
      <c r="H55" s="96">
        <v>18467755706</v>
      </c>
      <c r="J55" s="53"/>
      <c r="N55" s="19"/>
    </row>
    <row r="56" spans="1:14" ht="21.75" customHeight="1" x14ac:dyDescent="0.2">
      <c r="A56" s="112" t="s">
        <v>269</v>
      </c>
      <c r="B56" s="112"/>
      <c r="D56" s="52">
        <v>0</v>
      </c>
      <c r="F56" s="53"/>
      <c r="H56" s="96">
        <v>95627517818</v>
      </c>
      <c r="J56" s="53"/>
      <c r="N56" s="19"/>
    </row>
    <row r="57" spans="1:14" ht="21.75" customHeight="1" x14ac:dyDescent="0.2">
      <c r="A57" s="112" t="s">
        <v>149</v>
      </c>
      <c r="B57" s="112"/>
      <c r="D57" s="52">
        <v>0</v>
      </c>
      <c r="F57" s="53"/>
      <c r="H57" s="96">
        <v>372860615694</v>
      </c>
      <c r="J57" s="53"/>
      <c r="N57" s="19"/>
    </row>
    <row r="58" spans="1:14" ht="21.75" customHeight="1" x14ac:dyDescent="0.2">
      <c r="A58" s="112" t="s">
        <v>270</v>
      </c>
      <c r="B58" s="112"/>
      <c r="D58" s="52">
        <v>0</v>
      </c>
      <c r="F58" s="53"/>
      <c r="H58" s="96">
        <v>117427370406</v>
      </c>
      <c r="J58" s="53"/>
      <c r="N58" s="19"/>
    </row>
    <row r="59" spans="1:14" ht="21.75" customHeight="1" x14ac:dyDescent="0.2">
      <c r="A59" s="112" t="s">
        <v>271</v>
      </c>
      <c r="B59" s="112"/>
      <c r="D59" s="52">
        <v>0</v>
      </c>
      <c r="F59" s="53"/>
      <c r="H59" s="96">
        <v>91260448547</v>
      </c>
      <c r="J59" s="53"/>
      <c r="N59" s="19"/>
    </row>
    <row r="60" spans="1:14" ht="21.75" customHeight="1" x14ac:dyDescent="0.2">
      <c r="A60" s="112" t="s">
        <v>150</v>
      </c>
      <c r="B60" s="112"/>
      <c r="D60" s="52">
        <v>1705482426</v>
      </c>
      <c r="F60" s="53"/>
      <c r="H60" s="96">
        <v>58473331280</v>
      </c>
      <c r="J60" s="53"/>
      <c r="N60" s="19"/>
    </row>
    <row r="61" spans="1:14" ht="21.75" customHeight="1" x14ac:dyDescent="0.2">
      <c r="A61" s="112" t="s">
        <v>272</v>
      </c>
      <c r="B61" s="112"/>
      <c r="D61" s="52">
        <v>0</v>
      </c>
      <c r="F61" s="53"/>
      <c r="H61" s="96">
        <v>28103436021</v>
      </c>
      <c r="J61" s="53"/>
      <c r="N61" s="19"/>
    </row>
    <row r="62" spans="1:14" ht="21.75" customHeight="1" x14ac:dyDescent="0.2">
      <c r="A62" s="112" t="s">
        <v>273</v>
      </c>
      <c r="B62" s="112"/>
      <c r="D62" s="52">
        <v>0</v>
      </c>
      <c r="F62" s="53"/>
      <c r="H62" s="96">
        <v>5304866169</v>
      </c>
      <c r="J62" s="53"/>
      <c r="N62" s="19"/>
    </row>
    <row r="63" spans="1:14" ht="21.75" customHeight="1" x14ac:dyDescent="0.2">
      <c r="A63" s="112" t="s">
        <v>274</v>
      </c>
      <c r="B63" s="112"/>
      <c r="D63" s="52">
        <v>0</v>
      </c>
      <c r="F63" s="53"/>
      <c r="H63" s="96">
        <v>2792921136</v>
      </c>
      <c r="J63" s="53"/>
      <c r="N63" s="19"/>
    </row>
    <row r="64" spans="1:14" ht="21.75" customHeight="1" x14ac:dyDescent="0.2">
      <c r="A64" s="112" t="s">
        <v>275</v>
      </c>
      <c r="B64" s="112"/>
      <c r="D64" s="52">
        <v>0</v>
      </c>
      <c r="F64" s="53"/>
      <c r="H64" s="96">
        <v>3657344257</v>
      </c>
      <c r="J64" s="53"/>
      <c r="N64" s="19"/>
    </row>
    <row r="65" spans="1:14" ht="21.75" customHeight="1" x14ac:dyDescent="0.2">
      <c r="A65" s="112" t="s">
        <v>276</v>
      </c>
      <c r="B65" s="112"/>
      <c r="D65" s="52">
        <v>0</v>
      </c>
      <c r="F65" s="53"/>
      <c r="H65" s="96">
        <v>26947501635</v>
      </c>
      <c r="J65" s="53"/>
      <c r="N65" s="19"/>
    </row>
    <row r="66" spans="1:14" ht="21.75" customHeight="1" x14ac:dyDescent="0.2">
      <c r="A66" s="112" t="s">
        <v>277</v>
      </c>
      <c r="B66" s="112"/>
      <c r="D66" s="52">
        <v>0</v>
      </c>
      <c r="F66" s="53"/>
      <c r="H66" s="96">
        <v>5459087801</v>
      </c>
      <c r="J66" s="53"/>
      <c r="N66" s="19"/>
    </row>
    <row r="67" spans="1:14" ht="21.75" customHeight="1" x14ac:dyDescent="0.2">
      <c r="A67" s="112" t="s">
        <v>278</v>
      </c>
      <c r="B67" s="112"/>
      <c r="D67" s="52">
        <v>0</v>
      </c>
      <c r="F67" s="53"/>
      <c r="H67" s="96">
        <v>38401018696</v>
      </c>
      <c r="J67" s="53"/>
      <c r="N67" s="19"/>
    </row>
    <row r="68" spans="1:14" ht="21.75" customHeight="1" x14ac:dyDescent="0.2">
      <c r="A68" s="112" t="s">
        <v>279</v>
      </c>
      <c r="B68" s="112"/>
      <c r="D68" s="52">
        <v>0</v>
      </c>
      <c r="F68" s="53"/>
      <c r="H68" s="96">
        <v>2954952246</v>
      </c>
      <c r="J68" s="53"/>
      <c r="N68" s="19"/>
    </row>
    <row r="69" spans="1:14" ht="21.75" customHeight="1" x14ac:dyDescent="0.2">
      <c r="A69" s="112" t="s">
        <v>280</v>
      </c>
      <c r="B69" s="112"/>
      <c r="D69" s="52">
        <v>0</v>
      </c>
      <c r="F69" s="53"/>
      <c r="H69" s="96">
        <v>83015721283</v>
      </c>
      <c r="J69" s="53"/>
      <c r="N69" s="19"/>
    </row>
    <row r="70" spans="1:14" ht="21.75" customHeight="1" x14ac:dyDescent="0.2">
      <c r="A70" s="112" t="s">
        <v>281</v>
      </c>
      <c r="B70" s="112"/>
      <c r="D70" s="52">
        <v>0</v>
      </c>
      <c r="F70" s="53"/>
      <c r="H70" s="96">
        <v>36118175341</v>
      </c>
      <c r="J70" s="53"/>
      <c r="N70" s="19"/>
    </row>
    <row r="71" spans="1:14" ht="21.75" customHeight="1" x14ac:dyDescent="0.2">
      <c r="A71" s="112" t="s">
        <v>282</v>
      </c>
      <c r="B71" s="112"/>
      <c r="D71" s="52">
        <v>0</v>
      </c>
      <c r="F71" s="53"/>
      <c r="H71" s="96">
        <v>19263133153</v>
      </c>
      <c r="J71" s="53"/>
      <c r="N71" s="19"/>
    </row>
    <row r="72" spans="1:14" ht="21.75" customHeight="1" x14ac:dyDescent="0.2">
      <c r="A72" s="112" t="s">
        <v>151</v>
      </c>
      <c r="B72" s="112"/>
      <c r="D72" s="52">
        <v>40107669113</v>
      </c>
      <c r="F72" s="53"/>
      <c r="H72" s="96">
        <v>353320612996</v>
      </c>
      <c r="J72" s="53"/>
      <c r="N72" s="19"/>
    </row>
    <row r="73" spans="1:14" ht="21.75" customHeight="1" x14ac:dyDescent="0.2">
      <c r="A73" s="112" t="s">
        <v>283</v>
      </c>
      <c r="B73" s="112"/>
      <c r="D73" s="52">
        <v>0</v>
      </c>
      <c r="F73" s="53"/>
      <c r="H73" s="96">
        <v>3581278445</v>
      </c>
      <c r="J73" s="53"/>
      <c r="N73" s="19"/>
    </row>
    <row r="74" spans="1:14" ht="21.75" customHeight="1" x14ac:dyDescent="0.2">
      <c r="A74" s="112" t="s">
        <v>284</v>
      </c>
      <c r="B74" s="112"/>
      <c r="D74" s="52">
        <v>0</v>
      </c>
      <c r="F74" s="53"/>
      <c r="H74" s="96">
        <v>2806719210</v>
      </c>
      <c r="J74" s="53"/>
      <c r="N74" s="19"/>
    </row>
    <row r="75" spans="1:14" ht="21.75" customHeight="1" x14ac:dyDescent="0.2">
      <c r="A75" s="112" t="s">
        <v>285</v>
      </c>
      <c r="B75" s="112"/>
      <c r="D75" s="52">
        <v>0</v>
      </c>
      <c r="F75" s="53"/>
      <c r="H75" s="96">
        <v>109917277375</v>
      </c>
      <c r="J75" s="53"/>
      <c r="N75" s="19"/>
    </row>
    <row r="76" spans="1:14" ht="21.75" customHeight="1" x14ac:dyDescent="0.2">
      <c r="A76" s="112" t="s">
        <v>286</v>
      </c>
      <c r="B76" s="112"/>
      <c r="D76" s="52">
        <v>0</v>
      </c>
      <c r="F76" s="53"/>
      <c r="H76" s="96">
        <v>12800595739</v>
      </c>
      <c r="J76" s="53"/>
      <c r="N76" s="19"/>
    </row>
    <row r="77" spans="1:14" ht="21.75" customHeight="1" x14ac:dyDescent="0.2">
      <c r="A77" s="112" t="s">
        <v>287</v>
      </c>
      <c r="B77" s="112"/>
      <c r="D77" s="52">
        <v>0</v>
      </c>
      <c r="F77" s="53"/>
      <c r="H77" s="96">
        <v>34158461651</v>
      </c>
      <c r="J77" s="53"/>
      <c r="N77" s="19"/>
    </row>
    <row r="78" spans="1:14" ht="21.75" customHeight="1" x14ac:dyDescent="0.2">
      <c r="A78" s="112" t="s">
        <v>152</v>
      </c>
      <c r="B78" s="112"/>
      <c r="D78" s="52">
        <v>0</v>
      </c>
      <c r="F78" s="53"/>
      <c r="H78" s="96">
        <v>63191966134</v>
      </c>
      <c r="J78" s="53"/>
      <c r="N78" s="19"/>
    </row>
    <row r="79" spans="1:14" ht="21.75" customHeight="1" x14ac:dyDescent="0.2">
      <c r="A79" s="112" t="s">
        <v>153</v>
      </c>
      <c r="B79" s="112"/>
      <c r="D79" s="52">
        <v>0</v>
      </c>
      <c r="F79" s="53"/>
      <c r="H79" s="96">
        <v>44845887869</v>
      </c>
      <c r="J79" s="53"/>
      <c r="N79" s="19"/>
    </row>
    <row r="80" spans="1:14" ht="21.75" customHeight="1" x14ac:dyDescent="0.2">
      <c r="A80" s="112" t="s">
        <v>154</v>
      </c>
      <c r="B80" s="112"/>
      <c r="D80" s="52">
        <v>30523061555</v>
      </c>
      <c r="F80" s="53"/>
      <c r="H80" s="96">
        <v>188618703336</v>
      </c>
      <c r="J80" s="53"/>
      <c r="N80" s="19"/>
    </row>
    <row r="81" spans="1:14" ht="21.75" customHeight="1" x14ac:dyDescent="0.2">
      <c r="A81" s="112" t="s">
        <v>288</v>
      </c>
      <c r="B81" s="112"/>
      <c r="D81" s="52">
        <v>0</v>
      </c>
      <c r="F81" s="53"/>
      <c r="H81" s="96">
        <v>3048978737</v>
      </c>
      <c r="J81" s="53"/>
      <c r="N81" s="19"/>
    </row>
    <row r="82" spans="1:14" ht="21.75" customHeight="1" x14ac:dyDescent="0.2">
      <c r="A82" s="112" t="s">
        <v>155</v>
      </c>
      <c r="B82" s="112"/>
      <c r="D82" s="52">
        <v>1393707513</v>
      </c>
      <c r="F82" s="53"/>
      <c r="H82" s="96">
        <v>122352815414</v>
      </c>
      <c r="J82" s="53"/>
      <c r="N82" s="19"/>
    </row>
    <row r="83" spans="1:14" ht="21.75" customHeight="1" x14ac:dyDescent="0.2">
      <c r="A83" s="112" t="s">
        <v>156</v>
      </c>
      <c r="B83" s="112"/>
      <c r="D83" s="52">
        <v>0</v>
      </c>
      <c r="F83" s="53"/>
      <c r="H83" s="96">
        <v>100612753976</v>
      </c>
      <c r="J83" s="53"/>
      <c r="N83" s="19"/>
    </row>
    <row r="84" spans="1:14" ht="21.75" customHeight="1" x14ac:dyDescent="0.2">
      <c r="A84" s="112" t="s">
        <v>157</v>
      </c>
      <c r="B84" s="112"/>
      <c r="D84" s="52">
        <v>5795046573</v>
      </c>
      <c r="F84" s="53"/>
      <c r="H84" s="96">
        <v>32385595036</v>
      </c>
      <c r="J84" s="53"/>
      <c r="N84" s="19"/>
    </row>
    <row r="85" spans="1:14" ht="21.75" customHeight="1" x14ac:dyDescent="0.2">
      <c r="A85" s="112" t="s">
        <v>158</v>
      </c>
      <c r="B85" s="112"/>
      <c r="D85" s="52">
        <v>8621217955</v>
      </c>
      <c r="F85" s="53"/>
      <c r="H85" s="96">
        <v>166390081256</v>
      </c>
      <c r="J85" s="53"/>
      <c r="N85" s="19"/>
    </row>
    <row r="86" spans="1:14" ht="21.75" customHeight="1" x14ac:dyDescent="0.2">
      <c r="A86" s="112" t="s">
        <v>159</v>
      </c>
      <c r="B86" s="112"/>
      <c r="D86" s="52">
        <v>32627028722</v>
      </c>
      <c r="F86" s="53"/>
      <c r="H86" s="96">
        <v>202056033962</v>
      </c>
      <c r="J86" s="53"/>
      <c r="N86" s="19"/>
    </row>
    <row r="87" spans="1:14" ht="21.75" customHeight="1" x14ac:dyDescent="0.2">
      <c r="A87" s="112" t="s">
        <v>289</v>
      </c>
      <c r="B87" s="112"/>
      <c r="D87" s="52">
        <v>0</v>
      </c>
      <c r="F87" s="53"/>
      <c r="H87" s="96">
        <v>10295576954</v>
      </c>
      <c r="J87" s="53"/>
      <c r="N87" s="19"/>
    </row>
    <row r="88" spans="1:14" ht="21.75" customHeight="1" x14ac:dyDescent="0.2">
      <c r="A88" s="112" t="s">
        <v>290</v>
      </c>
      <c r="B88" s="112"/>
      <c r="D88" s="52">
        <v>0</v>
      </c>
      <c r="F88" s="53"/>
      <c r="H88" s="96">
        <v>2799167678</v>
      </c>
      <c r="J88" s="53"/>
      <c r="N88" s="19"/>
    </row>
    <row r="89" spans="1:14" ht="21.75" customHeight="1" x14ac:dyDescent="0.2">
      <c r="A89" s="112" t="s">
        <v>291</v>
      </c>
      <c r="B89" s="112"/>
      <c r="D89" s="52">
        <v>0</v>
      </c>
      <c r="F89" s="53"/>
      <c r="H89" s="96">
        <v>23120725102</v>
      </c>
      <c r="J89" s="53"/>
      <c r="N89" s="19"/>
    </row>
    <row r="90" spans="1:14" ht="21.75" customHeight="1" x14ac:dyDescent="0.2">
      <c r="A90" s="112" t="s">
        <v>292</v>
      </c>
      <c r="B90" s="112"/>
      <c r="D90" s="52">
        <v>0</v>
      </c>
      <c r="F90" s="53"/>
      <c r="H90" s="96">
        <v>24852866455</v>
      </c>
      <c r="J90" s="53"/>
      <c r="N90" s="19"/>
    </row>
    <row r="91" spans="1:14" ht="21.75" customHeight="1" x14ac:dyDescent="0.2">
      <c r="A91" s="112" t="s">
        <v>293</v>
      </c>
      <c r="B91" s="112"/>
      <c r="D91" s="52">
        <v>0</v>
      </c>
      <c r="F91" s="53"/>
      <c r="H91" s="96">
        <v>7548505325</v>
      </c>
      <c r="J91" s="53"/>
      <c r="N91" s="19"/>
    </row>
    <row r="92" spans="1:14" ht="21.75" customHeight="1" x14ac:dyDescent="0.2">
      <c r="A92" s="112" t="s">
        <v>160</v>
      </c>
      <c r="B92" s="112"/>
      <c r="D92" s="52">
        <v>16170845075</v>
      </c>
      <c r="F92" s="53"/>
      <c r="H92" s="96">
        <v>82599557749</v>
      </c>
      <c r="J92" s="53"/>
      <c r="N92" s="19"/>
    </row>
    <row r="93" spans="1:14" ht="21.75" customHeight="1" x14ac:dyDescent="0.2">
      <c r="A93" s="112" t="s">
        <v>161</v>
      </c>
      <c r="B93" s="112"/>
      <c r="D93" s="52">
        <v>0</v>
      </c>
      <c r="F93" s="53"/>
      <c r="H93" s="96">
        <v>18062118832</v>
      </c>
      <c r="J93" s="53"/>
      <c r="N93" s="19"/>
    </row>
    <row r="94" spans="1:14" ht="21.75" customHeight="1" x14ac:dyDescent="0.2">
      <c r="A94" s="112" t="s">
        <v>162</v>
      </c>
      <c r="B94" s="112"/>
      <c r="D94" s="52">
        <v>6607403494</v>
      </c>
      <c r="F94" s="53"/>
      <c r="H94" s="96">
        <v>73249454983</v>
      </c>
      <c r="J94" s="53"/>
      <c r="N94" s="19"/>
    </row>
    <row r="95" spans="1:14" ht="21.75" customHeight="1" x14ac:dyDescent="0.2">
      <c r="A95" s="112" t="s">
        <v>294</v>
      </c>
      <c r="B95" s="112"/>
      <c r="D95" s="52">
        <v>0</v>
      </c>
      <c r="F95" s="53"/>
      <c r="H95" s="96">
        <v>9407013695</v>
      </c>
      <c r="J95" s="53"/>
      <c r="N95" s="19"/>
    </row>
    <row r="96" spans="1:14" ht="21.75" customHeight="1" x14ac:dyDescent="0.2">
      <c r="A96" s="112" t="s">
        <v>163</v>
      </c>
      <c r="B96" s="112"/>
      <c r="D96" s="52">
        <v>0</v>
      </c>
      <c r="F96" s="53"/>
      <c r="H96" s="96">
        <v>20814554063</v>
      </c>
      <c r="J96" s="53"/>
      <c r="N96" s="19"/>
    </row>
    <row r="97" spans="1:14" ht="21.75" customHeight="1" x14ac:dyDescent="0.2">
      <c r="A97" s="112" t="s">
        <v>164</v>
      </c>
      <c r="B97" s="112"/>
      <c r="D97" s="52">
        <v>5170366847</v>
      </c>
      <c r="F97" s="53"/>
      <c r="H97" s="96">
        <v>24702576503</v>
      </c>
      <c r="J97" s="53"/>
      <c r="N97" s="19"/>
    </row>
    <row r="98" spans="1:14" ht="21.75" customHeight="1" x14ac:dyDescent="0.2">
      <c r="A98" s="112" t="s">
        <v>295</v>
      </c>
      <c r="B98" s="112"/>
      <c r="D98" s="52">
        <v>0</v>
      </c>
      <c r="F98" s="53"/>
      <c r="H98" s="96">
        <v>6106086136</v>
      </c>
      <c r="J98" s="53"/>
      <c r="N98" s="19"/>
    </row>
    <row r="99" spans="1:14" ht="21.75" customHeight="1" x14ac:dyDescent="0.2">
      <c r="A99" s="112" t="s">
        <v>165</v>
      </c>
      <c r="B99" s="112"/>
      <c r="D99" s="52">
        <v>0</v>
      </c>
      <c r="F99" s="53"/>
      <c r="H99" s="96">
        <v>19230218957</v>
      </c>
      <c r="J99" s="53"/>
      <c r="N99" s="19"/>
    </row>
    <row r="100" spans="1:14" ht="21.75" customHeight="1" x14ac:dyDescent="0.2">
      <c r="A100" s="112" t="s">
        <v>166</v>
      </c>
      <c r="B100" s="112"/>
      <c r="D100" s="52">
        <v>0</v>
      </c>
      <c r="F100" s="53"/>
      <c r="H100" s="96">
        <v>31772570407</v>
      </c>
      <c r="J100" s="53"/>
      <c r="N100" s="19"/>
    </row>
    <row r="101" spans="1:14" ht="21.75" customHeight="1" x14ac:dyDescent="0.2">
      <c r="A101" s="112" t="s">
        <v>296</v>
      </c>
      <c r="B101" s="112"/>
      <c r="D101" s="52">
        <v>0</v>
      </c>
      <c r="F101" s="53"/>
      <c r="H101" s="96">
        <v>27353688525</v>
      </c>
      <c r="J101" s="53"/>
      <c r="N101" s="19"/>
    </row>
    <row r="102" spans="1:14" ht="21.75" customHeight="1" x14ac:dyDescent="0.2">
      <c r="A102" s="112" t="s">
        <v>297</v>
      </c>
      <c r="B102" s="112"/>
      <c r="D102" s="52">
        <v>0</v>
      </c>
      <c r="F102" s="53"/>
      <c r="H102" s="96">
        <v>5572131144</v>
      </c>
      <c r="J102" s="53"/>
      <c r="N102" s="19"/>
    </row>
    <row r="103" spans="1:14" ht="21.75" customHeight="1" x14ac:dyDescent="0.2">
      <c r="A103" s="112" t="s">
        <v>298</v>
      </c>
      <c r="B103" s="112"/>
      <c r="D103" s="52">
        <v>0</v>
      </c>
      <c r="F103" s="53"/>
      <c r="H103" s="96">
        <v>10102568764</v>
      </c>
      <c r="J103" s="53"/>
      <c r="N103" s="19"/>
    </row>
    <row r="104" spans="1:14" ht="21.75" customHeight="1" x14ac:dyDescent="0.2">
      <c r="A104" s="112" t="s">
        <v>299</v>
      </c>
      <c r="B104" s="112"/>
      <c r="D104" s="52">
        <v>0</v>
      </c>
      <c r="F104" s="53"/>
      <c r="H104" s="96">
        <v>2938932490</v>
      </c>
      <c r="J104" s="53"/>
      <c r="N104" s="19"/>
    </row>
    <row r="105" spans="1:14" ht="21.75" customHeight="1" x14ac:dyDescent="0.2">
      <c r="A105" s="112" t="s">
        <v>300</v>
      </c>
      <c r="B105" s="112"/>
      <c r="D105" s="52">
        <v>0</v>
      </c>
      <c r="F105" s="53"/>
      <c r="H105" s="96">
        <v>1378782325</v>
      </c>
      <c r="J105" s="53"/>
      <c r="N105" s="19"/>
    </row>
    <row r="106" spans="1:14" ht="21.75" customHeight="1" x14ac:dyDescent="0.2">
      <c r="A106" s="112" t="s">
        <v>167</v>
      </c>
      <c r="B106" s="112"/>
      <c r="D106" s="52">
        <v>444496721</v>
      </c>
      <c r="F106" s="53"/>
      <c r="H106" s="96">
        <v>44832029836</v>
      </c>
      <c r="J106" s="53"/>
      <c r="N106" s="19"/>
    </row>
    <row r="107" spans="1:14" ht="21.75" customHeight="1" x14ac:dyDescent="0.2">
      <c r="A107" s="112" t="s">
        <v>168</v>
      </c>
      <c r="B107" s="112"/>
      <c r="D107" s="52">
        <v>309426030</v>
      </c>
      <c r="F107" s="53"/>
      <c r="H107" s="96">
        <v>26803646686</v>
      </c>
      <c r="J107" s="53"/>
      <c r="N107" s="19"/>
    </row>
    <row r="108" spans="1:14" ht="21.75" customHeight="1" x14ac:dyDescent="0.2">
      <c r="A108" s="112" t="s">
        <v>169</v>
      </c>
      <c r="B108" s="112"/>
      <c r="D108" s="52">
        <v>8026027396</v>
      </c>
      <c r="F108" s="53"/>
      <c r="H108" s="96">
        <v>34593597567</v>
      </c>
      <c r="J108" s="53"/>
      <c r="N108" s="19"/>
    </row>
    <row r="109" spans="1:14" ht="21.75" customHeight="1" x14ac:dyDescent="0.2">
      <c r="A109" s="112" t="s">
        <v>301</v>
      </c>
      <c r="B109" s="112"/>
      <c r="D109" s="52">
        <v>0</v>
      </c>
      <c r="F109" s="53"/>
      <c r="H109" s="96">
        <v>3242655737</v>
      </c>
      <c r="J109" s="53"/>
      <c r="N109" s="19"/>
    </row>
    <row r="110" spans="1:14" ht="21.75" customHeight="1" x14ac:dyDescent="0.2">
      <c r="A110" s="112" t="s">
        <v>170</v>
      </c>
      <c r="B110" s="112"/>
      <c r="D110" s="52">
        <v>0</v>
      </c>
      <c r="F110" s="53"/>
      <c r="H110" s="96">
        <v>2414751781</v>
      </c>
      <c r="J110" s="53"/>
      <c r="N110" s="19"/>
    </row>
    <row r="111" spans="1:14" ht="21.75" customHeight="1" x14ac:dyDescent="0.2">
      <c r="A111" s="112" t="s">
        <v>171</v>
      </c>
      <c r="B111" s="112"/>
      <c r="D111" s="52">
        <v>169565841</v>
      </c>
      <c r="F111" s="53"/>
      <c r="H111" s="96">
        <v>5509560923</v>
      </c>
      <c r="J111" s="53"/>
      <c r="N111" s="19"/>
    </row>
    <row r="112" spans="1:14" ht="21.75" customHeight="1" x14ac:dyDescent="0.2">
      <c r="A112" s="112" t="s">
        <v>172</v>
      </c>
      <c r="B112" s="112"/>
      <c r="D112" s="52">
        <v>0</v>
      </c>
      <c r="F112" s="53"/>
      <c r="H112" s="96">
        <v>28444897800</v>
      </c>
      <c r="J112" s="53"/>
      <c r="N112" s="19"/>
    </row>
    <row r="113" spans="1:14" ht="21.75" customHeight="1" x14ac:dyDescent="0.2">
      <c r="A113" s="112" t="s">
        <v>173</v>
      </c>
      <c r="B113" s="112"/>
      <c r="D113" s="52">
        <v>0</v>
      </c>
      <c r="F113" s="53"/>
      <c r="H113" s="96">
        <v>17374745900</v>
      </c>
      <c r="J113" s="53"/>
      <c r="N113" s="19"/>
    </row>
    <row r="114" spans="1:14" ht="21.75" customHeight="1" x14ac:dyDescent="0.2">
      <c r="A114" s="112" t="s">
        <v>174</v>
      </c>
      <c r="B114" s="112"/>
      <c r="D114" s="52">
        <v>1787654871</v>
      </c>
      <c r="F114" s="53"/>
      <c r="H114" s="96">
        <v>6060794803</v>
      </c>
      <c r="J114" s="53"/>
      <c r="N114" s="19"/>
    </row>
    <row r="115" spans="1:14" ht="21.75" customHeight="1" x14ac:dyDescent="0.2">
      <c r="A115" s="112" t="s">
        <v>175</v>
      </c>
      <c r="B115" s="112"/>
      <c r="D115" s="52">
        <v>4415371208</v>
      </c>
      <c r="F115" s="53"/>
      <c r="H115" s="96">
        <v>13131586000</v>
      </c>
      <c r="J115" s="53"/>
      <c r="N115" s="19"/>
    </row>
    <row r="116" spans="1:14" ht="21.75" customHeight="1" x14ac:dyDescent="0.2">
      <c r="A116" s="112" t="s">
        <v>176</v>
      </c>
      <c r="B116" s="112"/>
      <c r="D116" s="52">
        <v>0</v>
      </c>
      <c r="F116" s="53"/>
      <c r="H116" s="96">
        <v>10098505737</v>
      </c>
      <c r="J116" s="53"/>
      <c r="N116" s="19"/>
    </row>
    <row r="117" spans="1:14" ht="21.75" customHeight="1" x14ac:dyDescent="0.2">
      <c r="A117" s="112" t="s">
        <v>177</v>
      </c>
      <c r="B117" s="112"/>
      <c r="D117" s="52">
        <v>900369352</v>
      </c>
      <c r="F117" s="53"/>
      <c r="H117" s="96">
        <v>2459775164</v>
      </c>
      <c r="J117" s="53"/>
      <c r="N117" s="19"/>
    </row>
    <row r="118" spans="1:14" ht="21.75" customHeight="1" x14ac:dyDescent="0.2">
      <c r="A118" s="112" t="s">
        <v>178</v>
      </c>
      <c r="B118" s="112"/>
      <c r="D118" s="52">
        <v>0</v>
      </c>
      <c r="F118" s="53"/>
      <c r="H118" s="96">
        <v>14700821917</v>
      </c>
      <c r="J118" s="53"/>
      <c r="N118" s="19"/>
    </row>
    <row r="119" spans="1:14" ht="21.75" customHeight="1" x14ac:dyDescent="0.2">
      <c r="A119" s="112" t="s">
        <v>179</v>
      </c>
      <c r="B119" s="112"/>
      <c r="D119" s="52">
        <v>0</v>
      </c>
      <c r="F119" s="53"/>
      <c r="H119" s="96">
        <v>3349118031</v>
      </c>
      <c r="J119" s="53"/>
      <c r="N119" s="19"/>
    </row>
    <row r="120" spans="1:14" ht="21.75" customHeight="1" x14ac:dyDescent="0.2">
      <c r="A120" s="112" t="s">
        <v>180</v>
      </c>
      <c r="B120" s="112"/>
      <c r="D120" s="52">
        <v>0</v>
      </c>
      <c r="F120" s="53"/>
      <c r="H120" s="96">
        <v>2436578278</v>
      </c>
      <c r="J120" s="53"/>
      <c r="N120" s="19"/>
    </row>
    <row r="121" spans="1:14" ht="21.75" customHeight="1" x14ac:dyDescent="0.2">
      <c r="A121" s="112" t="s">
        <v>181</v>
      </c>
      <c r="B121" s="112"/>
      <c r="D121" s="52">
        <v>5619222649</v>
      </c>
      <c r="F121" s="53"/>
      <c r="H121" s="96">
        <v>16218753566</v>
      </c>
      <c r="J121" s="53"/>
      <c r="N121" s="19"/>
    </row>
    <row r="122" spans="1:14" ht="21.75" customHeight="1" x14ac:dyDescent="0.2">
      <c r="A122" s="112" t="s">
        <v>182</v>
      </c>
      <c r="B122" s="112"/>
      <c r="D122" s="52">
        <v>0</v>
      </c>
      <c r="F122" s="53"/>
      <c r="H122" s="96">
        <v>33216217225</v>
      </c>
      <c r="J122" s="53"/>
      <c r="N122" s="19"/>
    </row>
    <row r="123" spans="1:14" ht="21.75" customHeight="1" x14ac:dyDescent="0.2">
      <c r="A123" s="112" t="s">
        <v>183</v>
      </c>
      <c r="B123" s="112"/>
      <c r="D123" s="52">
        <v>0</v>
      </c>
      <c r="F123" s="53"/>
      <c r="H123" s="96">
        <v>21410651269</v>
      </c>
      <c r="J123" s="53"/>
      <c r="N123" s="19"/>
    </row>
    <row r="124" spans="1:14" ht="21.75" customHeight="1" x14ac:dyDescent="0.2">
      <c r="A124" s="112" t="s">
        <v>184</v>
      </c>
      <c r="B124" s="112"/>
      <c r="D124" s="52">
        <v>18207511862</v>
      </c>
      <c r="F124" s="53"/>
      <c r="H124" s="96">
        <v>51912289908</v>
      </c>
      <c r="J124" s="53"/>
      <c r="N124" s="19"/>
    </row>
    <row r="125" spans="1:14" ht="21.75" customHeight="1" x14ac:dyDescent="0.2">
      <c r="A125" s="112" t="s">
        <v>185</v>
      </c>
      <c r="B125" s="112"/>
      <c r="D125" s="52">
        <v>0</v>
      </c>
      <c r="F125" s="53"/>
      <c r="H125" s="96">
        <v>11675945900</v>
      </c>
      <c r="J125" s="53"/>
      <c r="N125" s="19"/>
    </row>
    <row r="126" spans="1:14" ht="21.75" customHeight="1" x14ac:dyDescent="0.2">
      <c r="A126" s="112" t="s">
        <v>347</v>
      </c>
      <c r="B126" s="112"/>
      <c r="D126" s="52">
        <v>8411819670</v>
      </c>
      <c r="F126" s="53"/>
      <c r="H126" s="96">
        <v>16262851362</v>
      </c>
      <c r="J126" s="53"/>
      <c r="N126" s="19"/>
    </row>
    <row r="127" spans="1:14" ht="21.75" customHeight="1" x14ac:dyDescent="0.2">
      <c r="A127" s="112" t="s">
        <v>348</v>
      </c>
      <c r="B127" s="112"/>
      <c r="D127" s="52">
        <v>7525188059</v>
      </c>
      <c r="F127" s="53"/>
      <c r="H127" s="96">
        <v>13775087949</v>
      </c>
      <c r="J127" s="53"/>
      <c r="N127" s="19"/>
    </row>
    <row r="128" spans="1:14" ht="21.75" customHeight="1" x14ac:dyDescent="0.2">
      <c r="A128" s="112" t="s">
        <v>349</v>
      </c>
      <c r="B128" s="112"/>
      <c r="D128" s="52">
        <v>6030728267</v>
      </c>
      <c r="F128" s="53"/>
      <c r="H128" s="96">
        <v>12889187484</v>
      </c>
      <c r="J128" s="53"/>
      <c r="N128" s="19"/>
    </row>
    <row r="129" spans="1:14" ht="21.75" customHeight="1" x14ac:dyDescent="0.2">
      <c r="A129" s="112" t="s">
        <v>350</v>
      </c>
      <c r="B129" s="112"/>
      <c r="D129" s="52">
        <v>55770161051</v>
      </c>
      <c r="F129" s="53"/>
      <c r="H129" s="96">
        <v>95227583558</v>
      </c>
      <c r="J129" s="53"/>
      <c r="N129" s="19"/>
    </row>
    <row r="130" spans="1:14" ht="21.75" customHeight="1" x14ac:dyDescent="0.2">
      <c r="A130" s="112" t="s">
        <v>351</v>
      </c>
      <c r="B130" s="112"/>
      <c r="D130" s="52">
        <v>31576734516</v>
      </c>
      <c r="F130" s="53"/>
      <c r="H130" s="96">
        <v>66806648923</v>
      </c>
      <c r="J130" s="53"/>
      <c r="N130" s="19"/>
    </row>
    <row r="131" spans="1:14" ht="21.75" customHeight="1" x14ac:dyDescent="0.2">
      <c r="A131" s="112" t="s">
        <v>352</v>
      </c>
      <c r="B131" s="112"/>
      <c r="D131" s="52">
        <v>16748885558</v>
      </c>
      <c r="F131" s="53"/>
      <c r="H131" s="96">
        <v>27489956360</v>
      </c>
      <c r="J131" s="53"/>
      <c r="N131" s="19"/>
    </row>
    <row r="132" spans="1:14" ht="21.75" customHeight="1" x14ac:dyDescent="0.2">
      <c r="A132" s="112" t="s">
        <v>353</v>
      </c>
      <c r="B132" s="112"/>
      <c r="D132" s="52">
        <v>3189062280</v>
      </c>
      <c r="F132" s="53"/>
      <c r="H132" s="96">
        <v>5527707952</v>
      </c>
      <c r="J132" s="53"/>
      <c r="N132" s="19"/>
    </row>
    <row r="133" spans="1:14" ht="21.75" customHeight="1" x14ac:dyDescent="0.2">
      <c r="A133" s="112" t="s">
        <v>354</v>
      </c>
      <c r="B133" s="112"/>
      <c r="D133" s="52">
        <v>14990740980</v>
      </c>
      <c r="F133" s="53"/>
      <c r="H133" s="96">
        <v>22985802836</v>
      </c>
      <c r="J133" s="53"/>
      <c r="N133" s="19"/>
    </row>
    <row r="134" spans="1:14" ht="21.75" customHeight="1" x14ac:dyDescent="0.2">
      <c r="A134" s="112" t="s">
        <v>355</v>
      </c>
      <c r="B134" s="112"/>
      <c r="D134" s="52">
        <v>8018097669</v>
      </c>
      <c r="F134" s="53"/>
      <c r="H134" s="96">
        <v>10396651764</v>
      </c>
      <c r="J134" s="53"/>
      <c r="N134" s="19"/>
    </row>
    <row r="135" spans="1:14" ht="21.75" customHeight="1" x14ac:dyDescent="0.2">
      <c r="A135" s="112" t="s">
        <v>356</v>
      </c>
      <c r="B135" s="112"/>
      <c r="D135" s="52">
        <v>9318118500</v>
      </c>
      <c r="F135" s="53"/>
      <c r="H135" s="96">
        <v>13977177750</v>
      </c>
      <c r="J135" s="53"/>
      <c r="N135" s="19"/>
    </row>
    <row r="136" spans="1:14" ht="21.75" customHeight="1" x14ac:dyDescent="0.2">
      <c r="A136" s="112" t="s">
        <v>357</v>
      </c>
      <c r="B136" s="112"/>
      <c r="D136" s="52">
        <v>7518183600</v>
      </c>
      <c r="F136" s="53"/>
      <c r="H136" s="96">
        <v>11026669280</v>
      </c>
      <c r="J136" s="53"/>
      <c r="N136" s="19"/>
    </row>
    <row r="137" spans="1:14" ht="21.75" customHeight="1" x14ac:dyDescent="0.2">
      <c r="A137" s="112" t="s">
        <v>358</v>
      </c>
      <c r="B137" s="112"/>
      <c r="D137" s="52">
        <v>10609927824</v>
      </c>
      <c r="F137" s="53"/>
      <c r="H137" s="96">
        <v>14639298416</v>
      </c>
      <c r="J137" s="53"/>
      <c r="N137" s="19"/>
    </row>
    <row r="138" spans="1:14" ht="21.75" customHeight="1" x14ac:dyDescent="0.2">
      <c r="A138" s="112" t="s">
        <v>359</v>
      </c>
      <c r="B138" s="112"/>
      <c r="D138" s="52">
        <v>5268934410</v>
      </c>
      <c r="F138" s="53"/>
      <c r="H138" s="96">
        <v>7552139321</v>
      </c>
      <c r="J138" s="53"/>
      <c r="N138" s="19"/>
    </row>
    <row r="139" spans="1:14" ht="21.75" customHeight="1" x14ac:dyDescent="0.2">
      <c r="A139" s="121" t="s">
        <v>360</v>
      </c>
      <c r="B139" s="121"/>
      <c r="D139" s="80">
        <v>8182134245</v>
      </c>
      <c r="F139" s="53"/>
      <c r="H139" s="96">
        <v>10213012493</v>
      </c>
      <c r="J139" s="53"/>
      <c r="N139" s="19"/>
    </row>
    <row r="140" spans="1:14" ht="21.75" customHeight="1" x14ac:dyDescent="0.2">
      <c r="A140" s="121" t="s">
        <v>361</v>
      </c>
      <c r="B140" s="121"/>
      <c r="D140" s="80">
        <v>718471232</v>
      </c>
      <c r="F140" s="53"/>
      <c r="H140" s="96">
        <v>852219428</v>
      </c>
      <c r="J140" s="53"/>
      <c r="N140" s="19"/>
    </row>
    <row r="141" spans="1:14" ht="21.75" customHeight="1" x14ac:dyDescent="0.2">
      <c r="A141" s="121" t="s">
        <v>362</v>
      </c>
      <c r="B141" s="121"/>
      <c r="D141" s="80">
        <v>20081967210</v>
      </c>
      <c r="F141" s="53"/>
      <c r="H141" s="96">
        <v>21420765024</v>
      </c>
      <c r="J141" s="53"/>
      <c r="N141" s="19"/>
    </row>
    <row r="142" spans="1:14" ht="21.75" customHeight="1" x14ac:dyDescent="0.2">
      <c r="A142" s="121" t="s">
        <v>363</v>
      </c>
      <c r="B142" s="121"/>
      <c r="D142" s="80">
        <v>25298630136</v>
      </c>
      <c r="F142" s="53"/>
      <c r="H142" s="96">
        <v>26868466200</v>
      </c>
      <c r="J142" s="53"/>
      <c r="N142" s="19"/>
    </row>
    <row r="143" spans="1:14" ht="21.75" customHeight="1" x14ac:dyDescent="0.2">
      <c r="A143" s="121" t="s">
        <v>364</v>
      </c>
      <c r="B143" s="121"/>
      <c r="D143" s="80">
        <v>22950819660</v>
      </c>
      <c r="F143" s="53"/>
      <c r="H143" s="96">
        <v>24480874304</v>
      </c>
      <c r="J143" s="53"/>
      <c r="N143" s="19"/>
    </row>
    <row r="144" spans="1:14" ht="21.75" customHeight="1" x14ac:dyDescent="0.2">
      <c r="A144" s="121" t="s">
        <v>378</v>
      </c>
      <c r="B144" s="121"/>
      <c r="D144" s="80">
        <v>7456045783</v>
      </c>
      <c r="F144" s="53"/>
      <c r="H144" s="96">
        <v>7456045783</v>
      </c>
      <c r="J144" s="53"/>
      <c r="N144" s="19"/>
    </row>
    <row r="145" spans="1:14" ht="21.75" customHeight="1" x14ac:dyDescent="0.2">
      <c r="A145" s="121" t="s">
        <v>379</v>
      </c>
      <c r="B145" s="121"/>
      <c r="D145" s="80">
        <v>4072215952</v>
      </c>
      <c r="F145" s="53"/>
      <c r="H145" s="96">
        <v>4072215952</v>
      </c>
      <c r="J145" s="53"/>
      <c r="N145" s="19"/>
    </row>
    <row r="146" spans="1:14" ht="21.75" customHeight="1" x14ac:dyDescent="0.2">
      <c r="A146" s="121" t="s">
        <v>380</v>
      </c>
      <c r="B146" s="121"/>
      <c r="D146" s="80">
        <v>6763214078</v>
      </c>
      <c r="F146" s="53"/>
      <c r="H146" s="96">
        <v>6763214078</v>
      </c>
      <c r="J146" s="53"/>
      <c r="N146" s="19"/>
    </row>
    <row r="147" spans="1:14" ht="21.75" customHeight="1" x14ac:dyDescent="0.2">
      <c r="A147" s="121" t="s">
        <v>381</v>
      </c>
      <c r="B147" s="121"/>
      <c r="D147" s="80">
        <v>4115641950</v>
      </c>
      <c r="F147" s="53"/>
      <c r="H147" s="96">
        <v>4115641950</v>
      </c>
      <c r="J147" s="53"/>
      <c r="N147" s="19"/>
    </row>
    <row r="148" spans="1:14" ht="21.75" customHeight="1" x14ac:dyDescent="0.2">
      <c r="A148" s="121" t="s">
        <v>382</v>
      </c>
      <c r="B148" s="121"/>
      <c r="D148" s="80">
        <v>4295192500</v>
      </c>
      <c r="F148" s="53"/>
      <c r="H148" s="96">
        <v>4295192500</v>
      </c>
      <c r="J148" s="53"/>
      <c r="N148" s="19"/>
    </row>
    <row r="149" spans="1:14" ht="21.75" customHeight="1" x14ac:dyDescent="0.2">
      <c r="A149" s="121" t="s">
        <v>383</v>
      </c>
      <c r="B149" s="121"/>
      <c r="D149" s="80">
        <v>2184196710</v>
      </c>
      <c r="F149" s="53"/>
      <c r="H149" s="96">
        <v>2184196710</v>
      </c>
      <c r="J149" s="53"/>
      <c r="N149" s="19"/>
    </row>
    <row r="150" spans="1:14" ht="21.75" customHeight="1" x14ac:dyDescent="0.2">
      <c r="A150" s="121" t="s">
        <v>384</v>
      </c>
      <c r="B150" s="121"/>
      <c r="D150" s="80">
        <v>2558715726</v>
      </c>
      <c r="F150" s="53"/>
      <c r="H150" s="96">
        <v>2558715726</v>
      </c>
      <c r="J150" s="53"/>
      <c r="N150" s="19"/>
    </row>
    <row r="151" spans="1:14" ht="21.75" customHeight="1" x14ac:dyDescent="0.2">
      <c r="A151" s="121" t="s">
        <v>385</v>
      </c>
      <c r="B151" s="121"/>
      <c r="D151" s="80">
        <v>3802798571</v>
      </c>
      <c r="F151" s="53"/>
      <c r="H151" s="96">
        <v>3802798571</v>
      </c>
      <c r="J151" s="53"/>
      <c r="N151" s="19"/>
    </row>
    <row r="152" spans="1:14" ht="21.75" customHeight="1" x14ac:dyDescent="0.2">
      <c r="A152" s="121" t="s">
        <v>386</v>
      </c>
      <c r="B152" s="121"/>
      <c r="D152" s="80">
        <v>2964263598</v>
      </c>
      <c r="F152" s="53"/>
      <c r="H152" s="96">
        <v>2964263598</v>
      </c>
      <c r="J152" s="53"/>
      <c r="N152" s="19"/>
    </row>
    <row r="153" spans="1:14" ht="21.75" customHeight="1" x14ac:dyDescent="0.2">
      <c r="A153" s="112" t="s">
        <v>387</v>
      </c>
      <c r="B153" s="112"/>
      <c r="D153" s="52">
        <v>734432344</v>
      </c>
      <c r="F153" s="53"/>
      <c r="H153" s="96">
        <v>734432344</v>
      </c>
      <c r="J153" s="53"/>
      <c r="N153" s="19"/>
    </row>
    <row r="154" spans="1:14" ht="21.75" customHeight="1" x14ac:dyDescent="0.2">
      <c r="A154" s="112" t="s">
        <v>388</v>
      </c>
      <c r="B154" s="112"/>
      <c r="D154" s="52">
        <v>890491800</v>
      </c>
      <c r="F154" s="53"/>
      <c r="H154" s="96">
        <v>890491800</v>
      </c>
      <c r="J154" s="53"/>
      <c r="N154" s="19"/>
    </row>
    <row r="155" spans="1:14" ht="21.75" customHeight="1" x14ac:dyDescent="0.2">
      <c r="A155" s="112" t="s">
        <v>389</v>
      </c>
      <c r="B155" s="112"/>
      <c r="D155" s="52">
        <v>1387759562</v>
      </c>
      <c r="F155" s="53"/>
      <c r="H155" s="96">
        <v>1387759562</v>
      </c>
      <c r="J155" s="53"/>
      <c r="N155" s="19"/>
    </row>
    <row r="156" spans="1:14" ht="21.75" customHeight="1" x14ac:dyDescent="0.2">
      <c r="A156" s="112" t="s">
        <v>390</v>
      </c>
      <c r="B156" s="112"/>
      <c r="D156" s="52">
        <v>118502732</v>
      </c>
      <c r="F156" s="53"/>
      <c r="H156" s="96">
        <v>118502732</v>
      </c>
      <c r="J156" s="53"/>
      <c r="N156" s="19"/>
    </row>
    <row r="157" spans="1:14" ht="21.75" customHeight="1" thickBot="1" x14ac:dyDescent="0.25">
      <c r="A157" s="114" t="s">
        <v>26</v>
      </c>
      <c r="B157" s="114"/>
      <c r="D157" s="14">
        <f>SUM(D8:D156)</f>
        <v>492154021611</v>
      </c>
      <c r="F157" s="14"/>
      <c r="H157" s="14">
        <f>SUM(H8:H156)</f>
        <v>3943847823119</v>
      </c>
      <c r="J157" s="14"/>
    </row>
  </sheetData>
  <mergeCells count="157">
    <mergeCell ref="A23:B23"/>
    <mergeCell ref="A154:B154"/>
    <mergeCell ref="A155:B155"/>
    <mergeCell ref="A134:B134"/>
    <mergeCell ref="A135:B135"/>
    <mergeCell ref="A136:B136"/>
    <mergeCell ref="A137:B137"/>
    <mergeCell ref="A138:B138"/>
    <mergeCell ref="A153:B153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07:B107"/>
    <mergeCell ref="A108:B108"/>
    <mergeCell ref="A109:B109"/>
    <mergeCell ref="A110:B110"/>
    <mergeCell ref="A150:B150"/>
    <mergeCell ref="A113:B113"/>
    <mergeCell ref="A156:B156"/>
    <mergeCell ref="A157:B157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47:B147"/>
    <mergeCell ref="A146:B146"/>
    <mergeCell ref="A145:B145"/>
    <mergeCell ref="A144:B144"/>
    <mergeCell ref="A143:B143"/>
    <mergeCell ref="A142:B142"/>
    <mergeCell ref="A141:B141"/>
    <mergeCell ref="A140:B140"/>
    <mergeCell ref="A139:B139"/>
    <mergeCell ref="A152:B152"/>
    <mergeCell ref="A151:B151"/>
    <mergeCell ref="A149:B149"/>
    <mergeCell ref="A148:B148"/>
    <mergeCell ref="A114:B114"/>
    <mergeCell ref="A115:B115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11:B111"/>
    <mergeCell ref="A112:B112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1:J1"/>
    <mergeCell ref="A2:J2"/>
    <mergeCell ref="A3:J3"/>
    <mergeCell ref="B5:J5"/>
    <mergeCell ref="D6:F6"/>
    <mergeCell ref="H6:J6"/>
    <mergeCell ref="A7:B7"/>
    <mergeCell ref="A24:B24"/>
    <mergeCell ref="A25:B25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-0.499984740745262"/>
    <pageSetUpPr fitToPage="1"/>
  </sheetPr>
  <dimension ref="A1:F11"/>
  <sheetViews>
    <sheetView rightToLeft="1" workbookViewId="0">
      <selection activeCell="F11" sqref="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07" t="s">
        <v>0</v>
      </c>
      <c r="B1" s="107"/>
      <c r="C1" s="107"/>
      <c r="D1" s="107"/>
      <c r="E1" s="107"/>
      <c r="F1" s="107"/>
    </row>
    <row r="2" spans="1:6" ht="21.75" customHeight="1" x14ac:dyDescent="0.2">
      <c r="A2" s="107" t="s">
        <v>186</v>
      </c>
      <c r="B2" s="107"/>
      <c r="C2" s="107"/>
      <c r="D2" s="107"/>
      <c r="E2" s="107"/>
      <c r="F2" s="107"/>
    </row>
    <row r="3" spans="1:6" ht="21.75" customHeight="1" x14ac:dyDescent="0.2">
      <c r="A3" s="107" t="s">
        <v>365</v>
      </c>
      <c r="B3" s="107"/>
      <c r="C3" s="107"/>
      <c r="D3" s="107"/>
      <c r="E3" s="107"/>
      <c r="F3" s="107"/>
    </row>
    <row r="4" spans="1:6" ht="14.45" customHeight="1" x14ac:dyDescent="0.2"/>
    <row r="5" spans="1:6" ht="29.1" customHeight="1" x14ac:dyDescent="0.2">
      <c r="A5" s="1" t="s">
        <v>302</v>
      </c>
      <c r="B5" s="109" t="s">
        <v>201</v>
      </c>
      <c r="C5" s="109"/>
      <c r="D5" s="109"/>
      <c r="E5" s="109"/>
      <c r="F5" s="109"/>
    </row>
    <row r="6" spans="1:6" ht="14.45" customHeight="1" x14ac:dyDescent="0.2">
      <c r="D6" s="2" t="s">
        <v>205</v>
      </c>
      <c r="F6" s="2" t="s">
        <v>341</v>
      </c>
    </row>
    <row r="7" spans="1:6" ht="14.45" customHeight="1" x14ac:dyDescent="0.2">
      <c r="A7" s="110" t="s">
        <v>201</v>
      </c>
      <c r="B7" s="110"/>
      <c r="D7" s="4" t="s">
        <v>123</v>
      </c>
      <c r="F7" s="4" t="s">
        <v>123</v>
      </c>
    </row>
    <row r="8" spans="1:6" ht="21.75" customHeight="1" x14ac:dyDescent="0.2">
      <c r="A8" s="117" t="s">
        <v>201</v>
      </c>
      <c r="B8" s="117"/>
      <c r="D8" s="50">
        <v>44970</v>
      </c>
      <c r="F8" s="82">
        <v>25067270</v>
      </c>
    </row>
    <row r="9" spans="1:6" ht="21.75" customHeight="1" x14ac:dyDescent="0.2">
      <c r="A9" s="123" t="s">
        <v>303</v>
      </c>
      <c r="B9" s="123"/>
      <c r="D9" s="52">
        <v>0</v>
      </c>
      <c r="F9" s="80">
        <v>321660290</v>
      </c>
    </row>
    <row r="10" spans="1:6" ht="21.75" customHeight="1" x14ac:dyDescent="0.2">
      <c r="A10" s="124" t="s">
        <v>304</v>
      </c>
      <c r="B10" s="124"/>
      <c r="D10" s="56">
        <v>56693325</v>
      </c>
      <c r="F10" s="81">
        <v>249811933</v>
      </c>
    </row>
    <row r="11" spans="1:6" ht="21.75" customHeight="1" x14ac:dyDescent="0.2">
      <c r="A11" s="114" t="s">
        <v>26</v>
      </c>
      <c r="B11" s="114"/>
      <c r="D11" s="14">
        <f>SUM(D8:D10)</f>
        <v>56738295</v>
      </c>
      <c r="F11" s="14">
        <f>SUM(F8:F10)</f>
        <v>596539493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-0.499984740745262"/>
    <pageSetUpPr fitToPage="1"/>
  </sheetPr>
  <dimension ref="A1:S22"/>
  <sheetViews>
    <sheetView rightToLeft="1" view="pageBreakPreview" zoomScaleNormal="100" zoomScaleSheetLayoutView="100" workbookViewId="0">
      <selection activeCell="O23" sqref="O23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2" spans="1:19" ht="21.75" customHeight="1" x14ac:dyDescent="0.2">
      <c r="A2" s="107" t="s">
        <v>186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 ht="21.75" customHeight="1" x14ac:dyDescent="0.2">
      <c r="A3" s="107" t="s">
        <v>365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</row>
    <row r="4" spans="1:19" ht="14.45" customHeight="1" x14ac:dyDescent="0.2"/>
    <row r="5" spans="1:19" ht="14.45" customHeight="1" x14ac:dyDescent="0.2">
      <c r="A5" s="109" t="s">
        <v>208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</row>
    <row r="6" spans="1:19" ht="14.45" customHeight="1" x14ac:dyDescent="0.2">
      <c r="A6" s="110" t="s">
        <v>28</v>
      </c>
      <c r="C6" s="110" t="s">
        <v>305</v>
      </c>
      <c r="D6" s="110"/>
      <c r="E6" s="110"/>
      <c r="F6" s="110"/>
      <c r="G6" s="110"/>
      <c r="I6" s="110" t="s">
        <v>205</v>
      </c>
      <c r="J6" s="110"/>
      <c r="K6" s="110"/>
      <c r="L6" s="110"/>
      <c r="M6" s="110"/>
      <c r="O6" s="110" t="s">
        <v>206</v>
      </c>
      <c r="P6" s="110"/>
      <c r="Q6" s="110"/>
      <c r="R6" s="110"/>
      <c r="S6" s="110"/>
    </row>
    <row r="7" spans="1:19" ht="29.1" customHeight="1" x14ac:dyDescent="0.2">
      <c r="A7" s="110"/>
      <c r="C7" s="17" t="s">
        <v>306</v>
      </c>
      <c r="D7" s="3"/>
      <c r="E7" s="17" t="s">
        <v>307</v>
      </c>
      <c r="F7" s="3"/>
      <c r="G7" s="17" t="s">
        <v>308</v>
      </c>
      <c r="I7" s="17" t="s">
        <v>309</v>
      </c>
      <c r="J7" s="3"/>
      <c r="K7" s="17" t="s">
        <v>310</v>
      </c>
      <c r="L7" s="3"/>
      <c r="M7" s="17" t="s">
        <v>311</v>
      </c>
      <c r="O7" s="17" t="s">
        <v>309</v>
      </c>
      <c r="P7" s="3"/>
      <c r="Q7" s="17" t="s">
        <v>310</v>
      </c>
      <c r="R7" s="3"/>
      <c r="S7" s="17" t="s">
        <v>311</v>
      </c>
    </row>
    <row r="8" spans="1:19" ht="21.75" customHeight="1" x14ac:dyDescent="0.2">
      <c r="A8" s="57" t="s">
        <v>23</v>
      </c>
      <c r="C8" s="57" t="s">
        <v>312</v>
      </c>
      <c r="E8" s="50">
        <v>10300000</v>
      </c>
      <c r="G8" s="50">
        <v>2130</v>
      </c>
      <c r="I8" s="50">
        <v>0</v>
      </c>
      <c r="K8" s="50">
        <v>0</v>
      </c>
      <c r="M8" s="50">
        <v>0</v>
      </c>
      <c r="O8" s="50">
        <v>21939000000</v>
      </c>
      <c r="Q8" s="50">
        <v>0</v>
      </c>
      <c r="S8" s="50">
        <v>21939000000</v>
      </c>
    </row>
    <row r="9" spans="1:19" ht="21.75" customHeight="1" x14ac:dyDescent="0.2">
      <c r="A9" s="58" t="s">
        <v>17</v>
      </c>
      <c r="C9" s="58" t="s">
        <v>313</v>
      </c>
      <c r="E9" s="52">
        <v>29431752</v>
      </c>
      <c r="G9" s="52">
        <v>1680</v>
      </c>
      <c r="I9" s="52">
        <v>0</v>
      </c>
      <c r="K9" s="52">
        <v>0</v>
      </c>
      <c r="M9" s="52">
        <v>0</v>
      </c>
      <c r="O9" s="52">
        <v>49445343360</v>
      </c>
      <c r="Q9" s="65">
        <v>0</v>
      </c>
      <c r="S9" s="52">
        <v>49445343360</v>
      </c>
    </row>
    <row r="10" spans="1:19" ht="21.75" customHeight="1" x14ac:dyDescent="0.2">
      <c r="A10" s="58" t="s">
        <v>25</v>
      </c>
      <c r="C10" s="58" t="s">
        <v>314</v>
      </c>
      <c r="E10" s="52">
        <v>285192501</v>
      </c>
      <c r="G10" s="52">
        <v>380</v>
      </c>
      <c r="I10" s="52">
        <v>0</v>
      </c>
      <c r="K10" s="52">
        <v>0</v>
      </c>
      <c r="M10" s="52">
        <v>0</v>
      </c>
      <c r="O10" s="52">
        <v>108373150380</v>
      </c>
      <c r="Q10" s="52">
        <v>0</v>
      </c>
      <c r="S10" s="52">
        <v>108373150380</v>
      </c>
    </row>
    <row r="11" spans="1:19" ht="21.75" customHeight="1" x14ac:dyDescent="0.2">
      <c r="A11" s="58" t="s">
        <v>21</v>
      </c>
      <c r="C11" s="58" t="s">
        <v>315</v>
      </c>
      <c r="E11" s="52">
        <v>150000</v>
      </c>
      <c r="G11" s="52">
        <v>11000</v>
      </c>
      <c r="I11" s="52">
        <v>0</v>
      </c>
      <c r="K11" s="52">
        <v>0</v>
      </c>
      <c r="M11" s="52">
        <v>0</v>
      </c>
      <c r="O11" s="52">
        <v>1650000000</v>
      </c>
      <c r="Q11" s="52">
        <v>0</v>
      </c>
      <c r="S11" s="52">
        <v>1650000000</v>
      </c>
    </row>
    <row r="12" spans="1:19" ht="21.75" customHeight="1" x14ac:dyDescent="0.2">
      <c r="A12" s="58" t="s">
        <v>16</v>
      </c>
      <c r="C12" s="58" t="s">
        <v>316</v>
      </c>
      <c r="E12" s="52">
        <v>24120000</v>
      </c>
      <c r="G12" s="52">
        <v>388</v>
      </c>
      <c r="I12" s="52">
        <v>0</v>
      </c>
      <c r="K12" s="52">
        <v>0</v>
      </c>
      <c r="M12" s="52">
        <v>0</v>
      </c>
      <c r="O12" s="52">
        <v>9358560000</v>
      </c>
      <c r="Q12" s="52">
        <v>0</v>
      </c>
      <c r="S12" s="52">
        <v>9358560000</v>
      </c>
    </row>
    <row r="13" spans="1:19" ht="21.75" customHeight="1" x14ac:dyDescent="0.2">
      <c r="A13" s="58" t="s">
        <v>24</v>
      </c>
      <c r="C13" s="58" t="s">
        <v>317</v>
      </c>
      <c r="E13" s="52">
        <v>4692065</v>
      </c>
      <c r="G13" s="52">
        <v>64</v>
      </c>
      <c r="I13" s="52">
        <v>0</v>
      </c>
      <c r="K13" s="52">
        <v>0</v>
      </c>
      <c r="M13" s="52">
        <v>0</v>
      </c>
      <c r="O13" s="52">
        <v>300292160</v>
      </c>
      <c r="Q13" s="52">
        <v>0</v>
      </c>
      <c r="S13" s="52">
        <v>300292160</v>
      </c>
    </row>
    <row r="14" spans="1:19" ht="21.75" customHeight="1" x14ac:dyDescent="0.2">
      <c r="A14" s="59" t="s">
        <v>22</v>
      </c>
      <c r="C14" s="59" t="s">
        <v>318</v>
      </c>
      <c r="E14" s="56">
        <v>33953760</v>
      </c>
      <c r="G14" s="56">
        <v>670</v>
      </c>
      <c r="I14" s="56">
        <v>0</v>
      </c>
      <c r="K14" s="56">
        <v>0</v>
      </c>
      <c r="M14" s="56">
        <v>0</v>
      </c>
      <c r="O14" s="56">
        <v>22749019200</v>
      </c>
      <c r="Q14" s="56">
        <v>0</v>
      </c>
      <c r="S14" s="56">
        <v>22749019200</v>
      </c>
    </row>
    <row r="15" spans="1:19" ht="21.75" customHeight="1" x14ac:dyDescent="0.2">
      <c r="A15" s="13" t="s">
        <v>26</v>
      </c>
      <c r="C15" s="14"/>
      <c r="E15" s="14"/>
      <c r="G15" s="14"/>
      <c r="I15" s="14">
        <v>0</v>
      </c>
      <c r="K15" s="14">
        <v>0</v>
      </c>
      <c r="M15" s="14">
        <v>0</v>
      </c>
      <c r="O15" s="14">
        <f>SUM(O8:O14)</f>
        <v>213815365100</v>
      </c>
      <c r="Q15" s="14">
        <f>SUM(Q8:Q14)</f>
        <v>0</v>
      </c>
      <c r="S15" s="14">
        <f>SUM(S8:S14)</f>
        <v>213815365100</v>
      </c>
    </row>
    <row r="18" spans="15:19" x14ac:dyDescent="0.2">
      <c r="S18" s="19"/>
    </row>
    <row r="19" spans="15:19" x14ac:dyDescent="0.2">
      <c r="O19" s="19" cm="1">
        <f t="array" ref="O19:P19">O15-'درآمد سرمایه گذاری در سهام'!N10-'درآمد سرمایه گذاری در سهام'!N11-'درآمد سرمایه گذاری در سهام'!N12-'درآمد سرمایه گذاری در سهام'!N13-'درآمد سرمایه گذاری در سهام'!N15-'درآمد سرمایه گذاری در سهام'!N16-'درآمد سرمایه گذاری در سهام'!N18:O18</f>
        <v>139670710380</v>
      </c>
      <c r="P19">
        <v>139971002540</v>
      </c>
    </row>
    <row r="22" spans="15:19" x14ac:dyDescent="0.2">
      <c r="O22" s="19">
        <f>S15-'درآمد سرمایه گذاری در سهام'!N22</f>
        <v>-19141242890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-0.499984740745262"/>
    <pageSetUpPr fitToPage="1"/>
  </sheetPr>
  <dimension ref="A1:O160"/>
  <sheetViews>
    <sheetView rightToLeft="1" topLeftCell="A4" workbookViewId="0">
      <selection activeCell="M156" sqref="M8:M156"/>
    </sheetView>
  </sheetViews>
  <sheetFormatPr defaultRowHeight="12.75" x14ac:dyDescent="0.2"/>
  <cols>
    <col min="1" max="1" width="60.5703125" bestFit="1" customWidth="1"/>
    <col min="2" max="2" width="1.28515625" customWidth="1"/>
    <col min="3" max="3" width="16.140625" bestFit="1" customWidth="1"/>
    <col min="4" max="4" width="1.28515625" customWidth="1"/>
    <col min="5" max="5" width="13.140625" bestFit="1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3.85546875" bestFit="1" customWidth="1"/>
    <col min="12" max="12" width="1.28515625" customWidth="1"/>
    <col min="13" max="13" width="17.7109375" bestFit="1" customWidth="1"/>
    <col min="14" max="14" width="0.28515625" customWidth="1"/>
    <col min="15" max="15" width="15.5703125" style="39" bestFit="1" customWidth="1"/>
  </cols>
  <sheetData>
    <row r="1" spans="1:13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ht="21.75" customHeight="1" x14ac:dyDescent="0.2">
      <c r="A2" s="107" t="s">
        <v>186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3" ht="21.75" customHeight="1" x14ac:dyDescent="0.2">
      <c r="A3" s="107" t="s">
        <v>365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1:13" ht="14.45" customHeight="1" x14ac:dyDescent="0.2"/>
    <row r="5" spans="1:13" ht="14.45" customHeight="1" x14ac:dyDescent="0.2">
      <c r="A5" s="109" t="s">
        <v>324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</row>
    <row r="6" spans="1:13" ht="14.45" customHeight="1" x14ac:dyDescent="0.2">
      <c r="A6" s="110" t="s">
        <v>189</v>
      </c>
      <c r="C6" s="110" t="s">
        <v>205</v>
      </c>
      <c r="D6" s="110"/>
      <c r="E6" s="110"/>
      <c r="F6" s="110"/>
      <c r="G6" s="110"/>
      <c r="I6" s="110" t="s">
        <v>206</v>
      </c>
      <c r="J6" s="110"/>
      <c r="K6" s="110"/>
      <c r="L6" s="110"/>
      <c r="M6" s="110"/>
    </row>
    <row r="7" spans="1:13" ht="29.1" customHeight="1" x14ac:dyDescent="0.2">
      <c r="A7" s="110"/>
      <c r="C7" s="17" t="s">
        <v>322</v>
      </c>
      <c r="D7" s="3"/>
      <c r="E7" s="17" t="s">
        <v>310</v>
      </c>
      <c r="F7" s="3"/>
      <c r="G7" s="17" t="s">
        <v>323</v>
      </c>
      <c r="I7" s="17" t="s">
        <v>322</v>
      </c>
      <c r="J7" s="3"/>
      <c r="K7" s="17" t="s">
        <v>310</v>
      </c>
      <c r="L7" s="3"/>
      <c r="M7" s="17" t="s">
        <v>323</v>
      </c>
    </row>
    <row r="8" spans="1:13" ht="29.1" customHeight="1" x14ac:dyDescent="0.2">
      <c r="A8" s="57" t="s">
        <v>126</v>
      </c>
      <c r="C8" s="50">
        <v>0</v>
      </c>
      <c r="E8" s="50">
        <v>0</v>
      </c>
      <c r="G8" s="50">
        <v>0</v>
      </c>
      <c r="I8" s="50">
        <v>2683</v>
      </c>
      <c r="K8" s="50">
        <v>0</v>
      </c>
      <c r="M8" s="50">
        <v>2683</v>
      </c>
    </row>
    <row r="9" spans="1:13" ht="29.1" customHeight="1" x14ac:dyDescent="0.2">
      <c r="A9" s="58" t="s">
        <v>128</v>
      </c>
      <c r="C9" s="52">
        <v>0</v>
      </c>
      <c r="E9" s="52">
        <v>0</v>
      </c>
      <c r="G9" s="52">
        <v>0</v>
      </c>
      <c r="I9" s="52">
        <v>92582</v>
      </c>
      <c r="K9" s="52">
        <v>0</v>
      </c>
      <c r="M9" s="52">
        <v>92582</v>
      </c>
    </row>
    <row r="10" spans="1:13" ht="29.1" customHeight="1" x14ac:dyDescent="0.2">
      <c r="A10" s="58" t="s">
        <v>129</v>
      </c>
      <c r="C10" s="52">
        <v>0</v>
      </c>
      <c r="E10" s="52">
        <v>0</v>
      </c>
      <c r="G10" s="52">
        <v>0</v>
      </c>
      <c r="I10" s="52">
        <v>27757</v>
      </c>
      <c r="K10" s="52">
        <v>0</v>
      </c>
      <c r="M10" s="52">
        <v>27757</v>
      </c>
    </row>
    <row r="11" spans="1:13" ht="29.1" customHeight="1" x14ac:dyDescent="0.2">
      <c r="A11" s="58" t="s">
        <v>133</v>
      </c>
      <c r="C11" s="52">
        <v>2316</v>
      </c>
      <c r="E11" s="52">
        <v>0</v>
      </c>
      <c r="G11" s="52">
        <v>2316</v>
      </c>
      <c r="I11" s="52">
        <v>236522</v>
      </c>
      <c r="K11" s="52">
        <v>0</v>
      </c>
      <c r="M11" s="52">
        <v>236522</v>
      </c>
    </row>
    <row r="12" spans="1:13" ht="29.1" customHeight="1" x14ac:dyDescent="0.2">
      <c r="A12" s="58" t="s">
        <v>134</v>
      </c>
      <c r="C12" s="52">
        <v>0</v>
      </c>
      <c r="E12" s="52">
        <v>0</v>
      </c>
      <c r="G12" s="52">
        <v>0</v>
      </c>
      <c r="I12" s="52">
        <v>1275843</v>
      </c>
      <c r="K12" s="52">
        <v>0</v>
      </c>
      <c r="M12" s="52">
        <v>1275843</v>
      </c>
    </row>
    <row r="13" spans="1:13" ht="29.1" customHeight="1" x14ac:dyDescent="0.2">
      <c r="A13" s="58" t="s">
        <v>135</v>
      </c>
      <c r="C13" s="52">
        <v>0</v>
      </c>
      <c r="E13" s="52">
        <v>0</v>
      </c>
      <c r="G13" s="52">
        <v>0</v>
      </c>
      <c r="I13" s="52">
        <v>2317</v>
      </c>
      <c r="K13" s="52">
        <v>0</v>
      </c>
      <c r="M13" s="52">
        <v>2317</v>
      </c>
    </row>
    <row r="14" spans="1:13" ht="29.1" customHeight="1" x14ac:dyDescent="0.2">
      <c r="A14" s="58" t="s">
        <v>136</v>
      </c>
      <c r="C14" s="52">
        <v>0</v>
      </c>
      <c r="E14" s="52">
        <v>0</v>
      </c>
      <c r="G14" s="52">
        <v>0</v>
      </c>
      <c r="I14" s="52">
        <v>20804</v>
      </c>
      <c r="K14" s="52">
        <v>0</v>
      </c>
      <c r="M14" s="52">
        <v>20804</v>
      </c>
    </row>
    <row r="15" spans="1:13" ht="29.1" customHeight="1" x14ac:dyDescent="0.2">
      <c r="A15" s="58" t="s">
        <v>138</v>
      </c>
      <c r="C15" s="52">
        <v>0</v>
      </c>
      <c r="E15" s="52">
        <v>0</v>
      </c>
      <c r="G15" s="52">
        <v>0</v>
      </c>
      <c r="I15" s="52">
        <v>9422</v>
      </c>
      <c r="K15" s="52">
        <v>0</v>
      </c>
      <c r="M15" s="52">
        <v>9422</v>
      </c>
    </row>
    <row r="16" spans="1:13" ht="29.1" customHeight="1" x14ac:dyDescent="0.2">
      <c r="A16" s="58" t="s">
        <v>139</v>
      </c>
      <c r="C16" s="52">
        <v>0</v>
      </c>
      <c r="E16" s="52">
        <v>0</v>
      </c>
      <c r="G16" s="52">
        <v>0</v>
      </c>
      <c r="I16" s="52">
        <v>25723</v>
      </c>
      <c r="K16" s="52">
        <v>0</v>
      </c>
      <c r="M16" s="52">
        <v>25723</v>
      </c>
    </row>
    <row r="17" spans="1:13" ht="29.1" customHeight="1" x14ac:dyDescent="0.2">
      <c r="A17" s="58" t="s">
        <v>140</v>
      </c>
      <c r="C17" s="52">
        <v>0</v>
      </c>
      <c r="E17" s="52">
        <v>0</v>
      </c>
      <c r="G17" s="52">
        <v>0</v>
      </c>
      <c r="I17" s="52">
        <v>4702</v>
      </c>
      <c r="K17" s="52">
        <v>0</v>
      </c>
      <c r="M17" s="52">
        <v>4702</v>
      </c>
    </row>
    <row r="18" spans="1:13" ht="29.1" customHeight="1" x14ac:dyDescent="0.2">
      <c r="A18" s="58" t="s">
        <v>141</v>
      </c>
      <c r="C18" s="52">
        <v>0</v>
      </c>
      <c r="E18" s="52">
        <v>0</v>
      </c>
      <c r="G18" s="52">
        <v>0</v>
      </c>
      <c r="I18" s="52">
        <v>17627</v>
      </c>
      <c r="K18" s="52">
        <v>0</v>
      </c>
      <c r="M18" s="52">
        <v>17627</v>
      </c>
    </row>
    <row r="19" spans="1:13" ht="29.1" customHeight="1" x14ac:dyDescent="0.2">
      <c r="A19" s="58" t="s">
        <v>142</v>
      </c>
      <c r="C19" s="52">
        <v>467919</v>
      </c>
      <c r="E19" s="52">
        <v>0</v>
      </c>
      <c r="G19" s="52">
        <v>467919</v>
      </c>
      <c r="I19" s="52">
        <v>5759131</v>
      </c>
      <c r="K19" s="52">
        <v>0</v>
      </c>
      <c r="M19" s="52">
        <v>5759131</v>
      </c>
    </row>
    <row r="20" spans="1:13" ht="29.1" customHeight="1" x14ac:dyDescent="0.2">
      <c r="A20" s="58" t="s">
        <v>237</v>
      </c>
      <c r="C20" s="52">
        <v>0</v>
      </c>
      <c r="E20" s="52">
        <v>0</v>
      </c>
      <c r="G20" s="52">
        <v>0</v>
      </c>
      <c r="I20" s="52">
        <v>907311493</v>
      </c>
      <c r="K20" s="52">
        <v>0</v>
      </c>
      <c r="M20" s="52">
        <v>907311493</v>
      </c>
    </row>
    <row r="21" spans="1:13" ht="29.1" customHeight="1" x14ac:dyDescent="0.2">
      <c r="A21" s="58" t="s">
        <v>144</v>
      </c>
      <c r="C21" s="52">
        <v>0</v>
      </c>
      <c r="E21" s="52">
        <v>0</v>
      </c>
      <c r="G21" s="52">
        <v>0</v>
      </c>
      <c r="I21" s="52">
        <v>7824</v>
      </c>
      <c r="K21" s="52">
        <v>0</v>
      </c>
      <c r="M21" s="52">
        <v>7824</v>
      </c>
    </row>
    <row r="22" spans="1:13" ht="29.1" customHeight="1" x14ac:dyDescent="0.2">
      <c r="A22" s="58" t="s">
        <v>238</v>
      </c>
      <c r="C22" s="52">
        <v>0</v>
      </c>
      <c r="E22" s="52">
        <v>0</v>
      </c>
      <c r="G22" s="52">
        <v>0</v>
      </c>
      <c r="I22" s="52">
        <v>107715632</v>
      </c>
      <c r="K22" s="52">
        <v>0</v>
      </c>
      <c r="M22" s="52">
        <v>107715632</v>
      </c>
    </row>
    <row r="23" spans="1:13" ht="29.1" customHeight="1" x14ac:dyDescent="0.2">
      <c r="A23" s="58" t="s">
        <v>239</v>
      </c>
      <c r="C23" s="52">
        <v>0</v>
      </c>
      <c r="E23" s="52">
        <v>0</v>
      </c>
      <c r="G23" s="52">
        <v>0</v>
      </c>
      <c r="I23" s="52">
        <v>58089065</v>
      </c>
      <c r="K23" s="52">
        <v>0</v>
      </c>
      <c r="M23" s="52">
        <v>58089065</v>
      </c>
    </row>
    <row r="24" spans="1:13" ht="21.75" customHeight="1" x14ac:dyDescent="0.2">
      <c r="A24" s="58" t="s">
        <v>240</v>
      </c>
      <c r="C24" s="52">
        <v>0</v>
      </c>
      <c r="E24" s="52">
        <v>0</v>
      </c>
      <c r="G24" s="52">
        <v>0</v>
      </c>
      <c r="I24" s="52">
        <v>121024397</v>
      </c>
      <c r="K24" s="52">
        <v>0</v>
      </c>
      <c r="M24" s="52">
        <v>121024397</v>
      </c>
    </row>
    <row r="25" spans="1:13" ht="21.75" customHeight="1" x14ac:dyDescent="0.2">
      <c r="A25" s="58" t="s">
        <v>241</v>
      </c>
      <c r="C25" s="52">
        <v>0</v>
      </c>
      <c r="E25" s="52">
        <v>0</v>
      </c>
      <c r="G25" s="52">
        <v>0</v>
      </c>
      <c r="I25" s="52">
        <v>27931844</v>
      </c>
      <c r="K25" s="52">
        <v>0</v>
      </c>
      <c r="M25" s="52">
        <v>27931844</v>
      </c>
    </row>
    <row r="26" spans="1:13" ht="21.75" customHeight="1" x14ac:dyDescent="0.2">
      <c r="A26" s="58" t="s">
        <v>242</v>
      </c>
      <c r="C26" s="52">
        <v>0</v>
      </c>
      <c r="E26" s="52">
        <v>0</v>
      </c>
      <c r="G26" s="52">
        <v>0</v>
      </c>
      <c r="I26" s="52">
        <v>3332162596</v>
      </c>
      <c r="K26" s="52">
        <v>0</v>
      </c>
      <c r="M26" s="52">
        <v>3332162596</v>
      </c>
    </row>
    <row r="27" spans="1:13" ht="21.75" customHeight="1" x14ac:dyDescent="0.2">
      <c r="A27" s="58" t="s">
        <v>243</v>
      </c>
      <c r="C27" s="52">
        <v>0</v>
      </c>
      <c r="E27" s="52">
        <v>0</v>
      </c>
      <c r="G27" s="52">
        <v>0</v>
      </c>
      <c r="I27" s="52">
        <v>3101128774</v>
      </c>
      <c r="K27" s="52">
        <v>0</v>
      </c>
      <c r="M27" s="52">
        <v>3101128774</v>
      </c>
    </row>
    <row r="28" spans="1:13" ht="21.75" customHeight="1" x14ac:dyDescent="0.2">
      <c r="A28" s="58" t="s">
        <v>244</v>
      </c>
      <c r="C28" s="52">
        <v>0</v>
      </c>
      <c r="E28" s="52">
        <v>0</v>
      </c>
      <c r="G28" s="52">
        <v>0</v>
      </c>
      <c r="I28" s="52">
        <v>16333688506</v>
      </c>
      <c r="K28" s="52">
        <v>6624144</v>
      </c>
      <c r="M28" s="52">
        <v>16333688506</v>
      </c>
    </row>
    <row r="29" spans="1:13" ht="21.75" customHeight="1" x14ac:dyDescent="0.2">
      <c r="A29" s="58" t="s">
        <v>245</v>
      </c>
      <c r="C29" s="52">
        <v>0</v>
      </c>
      <c r="E29" s="52">
        <v>0</v>
      </c>
      <c r="G29" s="52">
        <v>0</v>
      </c>
      <c r="I29" s="52">
        <v>878555191</v>
      </c>
      <c r="K29" s="52">
        <v>0</v>
      </c>
      <c r="M29" s="52">
        <v>878555191</v>
      </c>
    </row>
    <row r="30" spans="1:13" ht="21.75" customHeight="1" x14ac:dyDescent="0.2">
      <c r="A30" s="58" t="s">
        <v>146</v>
      </c>
      <c r="C30" s="52">
        <v>0</v>
      </c>
      <c r="E30" s="52">
        <v>0</v>
      </c>
      <c r="G30" s="52">
        <v>0</v>
      </c>
      <c r="I30" s="52">
        <v>4588</v>
      </c>
      <c r="K30" s="52">
        <v>0</v>
      </c>
      <c r="M30" s="52">
        <v>4588</v>
      </c>
    </row>
    <row r="31" spans="1:13" ht="21.75" customHeight="1" x14ac:dyDescent="0.2">
      <c r="A31" s="58" t="s">
        <v>246</v>
      </c>
      <c r="C31" s="52">
        <v>0</v>
      </c>
      <c r="E31" s="52">
        <v>0</v>
      </c>
      <c r="G31" s="52">
        <v>0</v>
      </c>
      <c r="I31" s="52">
        <v>4214958907</v>
      </c>
      <c r="K31" s="52">
        <v>5033731</v>
      </c>
      <c r="M31" s="52">
        <v>4214958907</v>
      </c>
    </row>
    <row r="32" spans="1:13" ht="21.75" customHeight="1" x14ac:dyDescent="0.2">
      <c r="A32" s="58" t="s">
        <v>247</v>
      </c>
      <c r="C32" s="52">
        <v>0</v>
      </c>
      <c r="E32" s="52">
        <v>0</v>
      </c>
      <c r="G32" s="52">
        <v>0</v>
      </c>
      <c r="I32" s="52">
        <v>7752054863</v>
      </c>
      <c r="K32" s="52">
        <v>11542479</v>
      </c>
      <c r="M32" s="52">
        <v>7752054863</v>
      </c>
    </row>
    <row r="33" spans="1:13" ht="21.75" customHeight="1" x14ac:dyDescent="0.2">
      <c r="A33" s="58" t="s">
        <v>248</v>
      </c>
      <c r="C33" s="52">
        <v>0</v>
      </c>
      <c r="E33" s="52">
        <v>0</v>
      </c>
      <c r="G33" s="52">
        <v>0</v>
      </c>
      <c r="I33" s="52">
        <v>5208339399</v>
      </c>
      <c r="K33" s="52">
        <v>1942836</v>
      </c>
      <c r="M33" s="52">
        <v>5208339399</v>
      </c>
    </row>
    <row r="34" spans="1:13" ht="21.75" customHeight="1" x14ac:dyDescent="0.2">
      <c r="A34" s="58" t="s">
        <v>249</v>
      </c>
      <c r="C34" s="52">
        <v>0</v>
      </c>
      <c r="E34" s="52">
        <v>0</v>
      </c>
      <c r="G34" s="52">
        <v>0</v>
      </c>
      <c r="I34" s="52">
        <v>3327753425</v>
      </c>
      <c r="K34" s="52">
        <v>0</v>
      </c>
      <c r="M34" s="52">
        <v>3327753425</v>
      </c>
    </row>
    <row r="35" spans="1:13" ht="21.75" customHeight="1" x14ac:dyDescent="0.2">
      <c r="A35" s="58" t="s">
        <v>250</v>
      </c>
      <c r="C35" s="52">
        <v>0</v>
      </c>
      <c r="E35" s="52">
        <v>0</v>
      </c>
      <c r="G35" s="52">
        <v>0</v>
      </c>
      <c r="I35" s="52">
        <v>3069315069</v>
      </c>
      <c r="K35" s="52">
        <v>0</v>
      </c>
      <c r="M35" s="52">
        <v>3069315069</v>
      </c>
    </row>
    <row r="36" spans="1:13" ht="21.75" customHeight="1" x14ac:dyDescent="0.2">
      <c r="A36" s="58" t="s">
        <v>251</v>
      </c>
      <c r="C36" s="52">
        <v>0</v>
      </c>
      <c r="E36" s="52">
        <v>0</v>
      </c>
      <c r="G36" s="52">
        <v>0</v>
      </c>
      <c r="I36" s="52">
        <v>1407123288</v>
      </c>
      <c r="K36" s="52">
        <v>0</v>
      </c>
      <c r="M36" s="52">
        <v>1407123288</v>
      </c>
    </row>
    <row r="37" spans="1:13" ht="21.75" customHeight="1" x14ac:dyDescent="0.2">
      <c r="A37" s="58" t="s">
        <v>147</v>
      </c>
      <c r="C37" s="52">
        <v>0</v>
      </c>
      <c r="E37" s="52">
        <v>0</v>
      </c>
      <c r="G37" s="52">
        <v>0</v>
      </c>
      <c r="I37" s="52">
        <v>38157</v>
      </c>
      <c r="K37" s="52">
        <v>0</v>
      </c>
      <c r="M37" s="52">
        <v>38157</v>
      </c>
    </row>
    <row r="38" spans="1:13" ht="21.75" customHeight="1" x14ac:dyDescent="0.2">
      <c r="A38" s="58" t="s">
        <v>252</v>
      </c>
      <c r="C38" s="52">
        <v>0</v>
      </c>
      <c r="E38" s="52">
        <v>0</v>
      </c>
      <c r="G38" s="52">
        <v>0</v>
      </c>
      <c r="I38" s="52">
        <v>37341901636</v>
      </c>
      <c r="K38" s="52">
        <v>0</v>
      </c>
      <c r="M38" s="52">
        <v>37341901636</v>
      </c>
    </row>
    <row r="39" spans="1:13" ht="21.75" customHeight="1" x14ac:dyDescent="0.2">
      <c r="A39" s="58" t="s">
        <v>148</v>
      </c>
      <c r="C39" s="52">
        <v>0</v>
      </c>
      <c r="E39" s="52">
        <v>0</v>
      </c>
      <c r="G39" s="52">
        <v>0</v>
      </c>
      <c r="I39" s="52">
        <v>66478</v>
      </c>
      <c r="K39" s="52">
        <v>0</v>
      </c>
      <c r="M39" s="52">
        <v>66478</v>
      </c>
    </row>
    <row r="40" spans="1:13" ht="21.75" customHeight="1" x14ac:dyDescent="0.2">
      <c r="A40" s="58" t="s">
        <v>253</v>
      </c>
      <c r="C40" s="52">
        <v>0</v>
      </c>
      <c r="E40" s="52">
        <v>0</v>
      </c>
      <c r="G40" s="52">
        <v>0</v>
      </c>
      <c r="I40" s="52">
        <v>29340065576</v>
      </c>
      <c r="K40" s="52">
        <v>0</v>
      </c>
      <c r="M40" s="52">
        <v>29340065576</v>
      </c>
    </row>
    <row r="41" spans="1:13" ht="21.75" customHeight="1" x14ac:dyDescent="0.2">
      <c r="A41" s="58" t="s">
        <v>254</v>
      </c>
      <c r="C41" s="52">
        <v>0</v>
      </c>
      <c r="E41" s="52">
        <v>0</v>
      </c>
      <c r="G41" s="52">
        <v>0</v>
      </c>
      <c r="I41" s="52">
        <v>28392804227</v>
      </c>
      <c r="K41" s="52">
        <v>0</v>
      </c>
      <c r="M41" s="52">
        <v>28392804227</v>
      </c>
    </row>
    <row r="42" spans="1:13" ht="21.75" customHeight="1" x14ac:dyDescent="0.2">
      <c r="A42" s="58" t="s">
        <v>255</v>
      </c>
      <c r="C42" s="52">
        <v>0</v>
      </c>
      <c r="E42" s="52">
        <v>0</v>
      </c>
      <c r="G42" s="52">
        <v>0</v>
      </c>
      <c r="I42" s="52">
        <v>6273830584</v>
      </c>
      <c r="K42" s="52">
        <v>0</v>
      </c>
      <c r="M42" s="52">
        <v>6273830584</v>
      </c>
    </row>
    <row r="43" spans="1:13" ht="21.75" customHeight="1" x14ac:dyDescent="0.2">
      <c r="A43" s="58" t="s">
        <v>256</v>
      </c>
      <c r="C43" s="52">
        <v>0</v>
      </c>
      <c r="E43" s="52">
        <v>0</v>
      </c>
      <c r="G43" s="52">
        <v>0</v>
      </c>
      <c r="I43" s="52">
        <v>5757260300</v>
      </c>
      <c r="K43" s="52">
        <v>0</v>
      </c>
      <c r="M43" s="52">
        <v>5757260300</v>
      </c>
    </row>
    <row r="44" spans="1:13" ht="21.75" customHeight="1" x14ac:dyDescent="0.2">
      <c r="A44" s="58" t="s">
        <v>257</v>
      </c>
      <c r="C44" s="52">
        <v>0</v>
      </c>
      <c r="E44" s="52">
        <v>0</v>
      </c>
      <c r="G44" s="52">
        <v>0</v>
      </c>
      <c r="I44" s="52">
        <v>7289874704</v>
      </c>
      <c r="K44" s="52">
        <v>7688132</v>
      </c>
      <c r="M44" s="52">
        <v>7289874704</v>
      </c>
    </row>
    <row r="45" spans="1:13" ht="21.75" customHeight="1" x14ac:dyDescent="0.2">
      <c r="A45" s="58" t="s">
        <v>258</v>
      </c>
      <c r="C45" s="52">
        <v>0</v>
      </c>
      <c r="E45" s="52">
        <v>0</v>
      </c>
      <c r="G45" s="52">
        <v>0</v>
      </c>
      <c r="I45" s="52">
        <v>71635293</v>
      </c>
      <c r="K45" s="52">
        <v>0</v>
      </c>
      <c r="M45" s="52">
        <v>71635293</v>
      </c>
    </row>
    <row r="46" spans="1:13" ht="21.75" customHeight="1" x14ac:dyDescent="0.2">
      <c r="A46" s="58" t="s">
        <v>259</v>
      </c>
      <c r="C46" s="52">
        <v>0</v>
      </c>
      <c r="E46" s="52">
        <v>0</v>
      </c>
      <c r="G46" s="52">
        <v>0</v>
      </c>
      <c r="I46" s="52">
        <v>6340726</v>
      </c>
      <c r="K46" s="52">
        <v>0</v>
      </c>
      <c r="M46" s="52">
        <v>6340726</v>
      </c>
    </row>
    <row r="47" spans="1:13" ht="21.75" customHeight="1" x14ac:dyDescent="0.2">
      <c r="A47" s="58" t="s">
        <v>260</v>
      </c>
      <c r="C47" s="52">
        <v>0</v>
      </c>
      <c r="E47" s="52">
        <v>0</v>
      </c>
      <c r="G47" s="52">
        <v>0</v>
      </c>
      <c r="I47" s="52">
        <v>15660018</v>
      </c>
      <c r="K47" s="52">
        <v>0</v>
      </c>
      <c r="M47" s="52">
        <v>15660018</v>
      </c>
    </row>
    <row r="48" spans="1:13" ht="21.75" customHeight="1" x14ac:dyDescent="0.2">
      <c r="A48" s="58" t="s">
        <v>261</v>
      </c>
      <c r="C48" s="52">
        <v>0</v>
      </c>
      <c r="E48" s="52">
        <v>0</v>
      </c>
      <c r="G48" s="52">
        <v>0</v>
      </c>
      <c r="I48" s="52">
        <v>2843946365</v>
      </c>
      <c r="K48" s="52">
        <v>0</v>
      </c>
      <c r="M48" s="52">
        <v>2843946365</v>
      </c>
    </row>
    <row r="49" spans="1:13" ht="21.75" customHeight="1" x14ac:dyDescent="0.2">
      <c r="A49" s="58" t="s">
        <v>262</v>
      </c>
      <c r="C49" s="52">
        <v>0</v>
      </c>
      <c r="E49" s="52">
        <v>0</v>
      </c>
      <c r="G49" s="52">
        <v>0</v>
      </c>
      <c r="I49" s="52">
        <v>11448817750</v>
      </c>
      <c r="K49" s="52">
        <v>0</v>
      </c>
      <c r="M49" s="52">
        <v>11448817750</v>
      </c>
    </row>
    <row r="50" spans="1:13" ht="21.75" customHeight="1" x14ac:dyDescent="0.2">
      <c r="A50" s="58" t="s">
        <v>263</v>
      </c>
      <c r="C50" s="52">
        <v>0</v>
      </c>
      <c r="E50" s="52">
        <v>0</v>
      </c>
      <c r="G50" s="52">
        <v>0</v>
      </c>
      <c r="I50" s="52">
        <v>34842140728</v>
      </c>
      <c r="K50" s="52">
        <v>0</v>
      </c>
      <c r="M50" s="52">
        <v>34842140728</v>
      </c>
    </row>
    <row r="51" spans="1:13" ht="21.75" customHeight="1" x14ac:dyDescent="0.2">
      <c r="A51" s="58" t="s">
        <v>264</v>
      </c>
      <c r="C51" s="52">
        <v>0</v>
      </c>
      <c r="E51" s="52">
        <v>0</v>
      </c>
      <c r="G51" s="52">
        <v>0</v>
      </c>
      <c r="I51" s="52">
        <v>8215748550</v>
      </c>
      <c r="K51" s="52">
        <v>0</v>
      </c>
      <c r="M51" s="52">
        <v>8215748550</v>
      </c>
    </row>
    <row r="52" spans="1:13" ht="21.75" customHeight="1" x14ac:dyDescent="0.2">
      <c r="A52" s="58" t="s">
        <v>265</v>
      </c>
      <c r="C52" s="52">
        <v>0</v>
      </c>
      <c r="E52" s="52">
        <v>0</v>
      </c>
      <c r="G52" s="52">
        <v>0</v>
      </c>
      <c r="I52" s="52">
        <v>789047461</v>
      </c>
      <c r="K52" s="52">
        <v>0</v>
      </c>
      <c r="M52" s="52">
        <v>789047461</v>
      </c>
    </row>
    <row r="53" spans="1:13" ht="21.75" customHeight="1" x14ac:dyDescent="0.2">
      <c r="A53" s="58" t="s">
        <v>266</v>
      </c>
      <c r="C53" s="52">
        <v>0</v>
      </c>
      <c r="E53" s="52">
        <v>0</v>
      </c>
      <c r="G53" s="52">
        <v>0</v>
      </c>
      <c r="I53" s="52">
        <v>26872808345</v>
      </c>
      <c r="K53" s="52">
        <v>0</v>
      </c>
      <c r="M53" s="52">
        <v>26872808345</v>
      </c>
    </row>
    <row r="54" spans="1:13" ht="21.75" customHeight="1" x14ac:dyDescent="0.2">
      <c r="A54" s="58" t="s">
        <v>267</v>
      </c>
      <c r="C54" s="52">
        <v>0</v>
      </c>
      <c r="E54" s="52">
        <v>0</v>
      </c>
      <c r="G54" s="52">
        <v>0</v>
      </c>
      <c r="I54" s="52">
        <v>52738646097</v>
      </c>
      <c r="K54" s="52">
        <v>2960383</v>
      </c>
      <c r="M54" s="52">
        <v>52738646097</v>
      </c>
    </row>
    <row r="55" spans="1:13" ht="21.75" customHeight="1" x14ac:dyDescent="0.2">
      <c r="A55" s="58" t="s">
        <v>268</v>
      </c>
      <c r="C55" s="52">
        <v>0</v>
      </c>
      <c r="E55" s="52">
        <v>0</v>
      </c>
      <c r="G55" s="52">
        <v>0</v>
      </c>
      <c r="I55" s="52">
        <v>18467755706</v>
      </c>
      <c r="K55" s="52">
        <v>599759</v>
      </c>
      <c r="M55" s="52">
        <v>18467755706</v>
      </c>
    </row>
    <row r="56" spans="1:13" ht="21.75" customHeight="1" x14ac:dyDescent="0.2">
      <c r="A56" s="58" t="s">
        <v>269</v>
      </c>
      <c r="C56" s="52">
        <v>0</v>
      </c>
      <c r="E56" s="52">
        <v>0</v>
      </c>
      <c r="G56" s="52">
        <v>0</v>
      </c>
      <c r="I56" s="52">
        <v>95627517818</v>
      </c>
      <c r="K56" s="52">
        <v>5107695</v>
      </c>
      <c r="M56" s="52">
        <v>95627517818</v>
      </c>
    </row>
    <row r="57" spans="1:13" ht="21.75" customHeight="1" x14ac:dyDescent="0.2">
      <c r="A57" s="58" t="s">
        <v>149</v>
      </c>
      <c r="C57" s="52">
        <v>0</v>
      </c>
      <c r="E57" s="52">
        <v>0</v>
      </c>
      <c r="G57" s="52">
        <v>0</v>
      </c>
      <c r="I57" s="52">
        <v>372860615694</v>
      </c>
      <c r="K57" s="52">
        <v>5326336</v>
      </c>
      <c r="M57" s="52">
        <v>372860615694</v>
      </c>
    </row>
    <row r="58" spans="1:13" ht="21.75" customHeight="1" x14ac:dyDescent="0.2">
      <c r="A58" s="58" t="s">
        <v>270</v>
      </c>
      <c r="C58" s="52">
        <v>0</v>
      </c>
      <c r="E58" s="52">
        <v>0</v>
      </c>
      <c r="G58" s="52">
        <v>0</v>
      </c>
      <c r="I58" s="52">
        <v>117427370406</v>
      </c>
      <c r="K58" s="52">
        <v>0</v>
      </c>
      <c r="M58" s="52">
        <v>117427370406</v>
      </c>
    </row>
    <row r="59" spans="1:13" ht="21.75" customHeight="1" x14ac:dyDescent="0.2">
      <c r="A59" s="58" t="s">
        <v>271</v>
      </c>
      <c r="C59" s="52">
        <v>0</v>
      </c>
      <c r="E59" s="52">
        <v>0</v>
      </c>
      <c r="G59" s="52">
        <v>0</v>
      </c>
      <c r="I59" s="52">
        <v>91260448547</v>
      </c>
      <c r="K59" s="52">
        <v>0</v>
      </c>
      <c r="M59" s="52">
        <v>91260448547</v>
      </c>
    </row>
    <row r="60" spans="1:13" ht="21.75" customHeight="1" x14ac:dyDescent="0.2">
      <c r="A60" s="58" t="s">
        <v>150</v>
      </c>
      <c r="C60" s="52">
        <v>1705482426</v>
      </c>
      <c r="E60" s="52">
        <v>-26250228</v>
      </c>
      <c r="G60" s="52">
        <v>1731732654</v>
      </c>
      <c r="I60" s="52">
        <v>58473331280</v>
      </c>
      <c r="K60" s="52">
        <v>0</v>
      </c>
      <c r="M60" s="52">
        <v>58473331280</v>
      </c>
    </row>
    <row r="61" spans="1:13" ht="21.75" customHeight="1" x14ac:dyDescent="0.2">
      <c r="A61" s="58" t="s">
        <v>272</v>
      </c>
      <c r="C61" s="52">
        <v>0</v>
      </c>
      <c r="E61" s="52">
        <v>0</v>
      </c>
      <c r="G61" s="52">
        <v>0</v>
      </c>
      <c r="I61" s="52">
        <v>28103436021</v>
      </c>
      <c r="K61" s="52">
        <v>0</v>
      </c>
      <c r="M61" s="52">
        <v>28103436021</v>
      </c>
    </row>
    <row r="62" spans="1:13" ht="21.75" customHeight="1" x14ac:dyDescent="0.2">
      <c r="A62" s="58" t="s">
        <v>273</v>
      </c>
      <c r="C62" s="52">
        <v>0</v>
      </c>
      <c r="E62" s="52">
        <v>0</v>
      </c>
      <c r="G62" s="52">
        <v>0</v>
      </c>
      <c r="I62" s="52">
        <v>5304866169</v>
      </c>
      <c r="K62" s="52">
        <v>0</v>
      </c>
      <c r="M62" s="52">
        <v>5304866169</v>
      </c>
    </row>
    <row r="63" spans="1:13" ht="21.75" customHeight="1" x14ac:dyDescent="0.2">
      <c r="A63" s="58" t="s">
        <v>274</v>
      </c>
      <c r="C63" s="52">
        <v>0</v>
      </c>
      <c r="E63" s="52">
        <v>0</v>
      </c>
      <c r="G63" s="52">
        <v>0</v>
      </c>
      <c r="I63" s="52">
        <v>2792921136</v>
      </c>
      <c r="K63" s="52">
        <v>0</v>
      </c>
      <c r="M63" s="52">
        <v>2792921136</v>
      </c>
    </row>
    <row r="64" spans="1:13" ht="21.75" customHeight="1" x14ac:dyDescent="0.2">
      <c r="A64" s="58" t="s">
        <v>275</v>
      </c>
      <c r="C64" s="52">
        <v>0</v>
      </c>
      <c r="E64" s="52">
        <v>0</v>
      </c>
      <c r="G64" s="52">
        <v>0</v>
      </c>
      <c r="I64" s="52">
        <v>3657344257</v>
      </c>
      <c r="K64" s="52">
        <v>0</v>
      </c>
      <c r="M64" s="52">
        <v>3657344257</v>
      </c>
    </row>
    <row r="65" spans="1:13" ht="21.75" customHeight="1" x14ac:dyDescent="0.2">
      <c r="A65" s="58" t="s">
        <v>276</v>
      </c>
      <c r="C65" s="52">
        <v>0</v>
      </c>
      <c r="E65" s="52">
        <v>0</v>
      </c>
      <c r="G65" s="52">
        <v>0</v>
      </c>
      <c r="I65" s="52">
        <v>26947501635</v>
      </c>
      <c r="K65" s="52">
        <v>0</v>
      </c>
      <c r="M65" s="52">
        <v>26947501635</v>
      </c>
    </row>
    <row r="66" spans="1:13" ht="21.75" customHeight="1" x14ac:dyDescent="0.2">
      <c r="A66" s="58" t="s">
        <v>277</v>
      </c>
      <c r="C66" s="52">
        <v>0</v>
      </c>
      <c r="E66" s="52">
        <v>0</v>
      </c>
      <c r="G66" s="52">
        <v>0</v>
      </c>
      <c r="I66" s="52">
        <v>5459087801</v>
      </c>
      <c r="K66" s="52">
        <v>0</v>
      </c>
      <c r="M66" s="52">
        <v>5459087801</v>
      </c>
    </row>
    <row r="67" spans="1:13" ht="21.75" customHeight="1" x14ac:dyDescent="0.2">
      <c r="A67" s="58" t="s">
        <v>278</v>
      </c>
      <c r="C67" s="52">
        <v>0</v>
      </c>
      <c r="E67" s="52">
        <v>0</v>
      </c>
      <c r="G67" s="52">
        <v>0</v>
      </c>
      <c r="I67" s="52">
        <v>38401018696</v>
      </c>
      <c r="K67" s="52">
        <v>0</v>
      </c>
      <c r="M67" s="52">
        <v>38401018696</v>
      </c>
    </row>
    <row r="68" spans="1:13" ht="21.75" customHeight="1" x14ac:dyDescent="0.2">
      <c r="A68" s="58" t="s">
        <v>279</v>
      </c>
      <c r="C68" s="52">
        <v>0</v>
      </c>
      <c r="E68" s="52">
        <v>0</v>
      </c>
      <c r="G68" s="52">
        <v>0</v>
      </c>
      <c r="I68" s="52">
        <v>2954952246</v>
      </c>
      <c r="K68" s="52">
        <v>0</v>
      </c>
      <c r="M68" s="52">
        <v>2954952246</v>
      </c>
    </row>
    <row r="69" spans="1:13" ht="21.75" customHeight="1" x14ac:dyDescent="0.2">
      <c r="A69" s="58" t="s">
        <v>280</v>
      </c>
      <c r="C69" s="52">
        <v>0</v>
      </c>
      <c r="E69" s="52">
        <v>0</v>
      </c>
      <c r="G69" s="52">
        <v>0</v>
      </c>
      <c r="I69" s="52">
        <v>83015721283</v>
      </c>
      <c r="K69" s="52">
        <v>0</v>
      </c>
      <c r="M69" s="52">
        <v>83015721283</v>
      </c>
    </row>
    <row r="70" spans="1:13" ht="21.75" customHeight="1" x14ac:dyDescent="0.2">
      <c r="A70" s="58" t="s">
        <v>281</v>
      </c>
      <c r="C70" s="52">
        <v>0</v>
      </c>
      <c r="E70" s="52">
        <v>0</v>
      </c>
      <c r="G70" s="52">
        <v>0</v>
      </c>
      <c r="I70" s="52">
        <v>36118175341</v>
      </c>
      <c r="K70" s="52">
        <v>0</v>
      </c>
      <c r="M70" s="52">
        <v>36118175341</v>
      </c>
    </row>
    <row r="71" spans="1:13" ht="21.75" customHeight="1" x14ac:dyDescent="0.2">
      <c r="A71" s="58" t="s">
        <v>282</v>
      </c>
      <c r="C71" s="52">
        <v>0</v>
      </c>
      <c r="E71" s="52">
        <v>0</v>
      </c>
      <c r="G71" s="52">
        <v>0</v>
      </c>
      <c r="I71" s="52">
        <v>19263133153</v>
      </c>
      <c r="K71" s="52">
        <v>0</v>
      </c>
      <c r="M71" s="52">
        <v>19263133153</v>
      </c>
    </row>
    <row r="72" spans="1:13" ht="21.75" customHeight="1" x14ac:dyDescent="0.2">
      <c r="A72" s="58" t="s">
        <v>151</v>
      </c>
      <c r="C72" s="52">
        <v>40107669113</v>
      </c>
      <c r="E72" s="52">
        <v>43954661</v>
      </c>
      <c r="G72" s="52">
        <v>40063714452</v>
      </c>
      <c r="I72" s="52">
        <v>353320612996</v>
      </c>
      <c r="K72" s="52">
        <v>45419816</v>
      </c>
      <c r="M72" s="52">
        <v>353320612996</v>
      </c>
    </row>
    <row r="73" spans="1:13" ht="21.75" customHeight="1" x14ac:dyDescent="0.2">
      <c r="A73" s="58" t="s">
        <v>283</v>
      </c>
      <c r="C73" s="52">
        <v>0</v>
      </c>
      <c r="E73" s="52">
        <v>0</v>
      </c>
      <c r="G73" s="52">
        <v>0</v>
      </c>
      <c r="I73" s="52">
        <v>3581278445</v>
      </c>
      <c r="K73" s="52">
        <v>0</v>
      </c>
      <c r="M73" s="52">
        <v>3581278445</v>
      </c>
    </row>
    <row r="74" spans="1:13" ht="21.75" customHeight="1" x14ac:dyDescent="0.2">
      <c r="A74" s="58" t="s">
        <v>284</v>
      </c>
      <c r="C74" s="52">
        <v>0</v>
      </c>
      <c r="E74" s="52">
        <v>0</v>
      </c>
      <c r="G74" s="52">
        <v>0</v>
      </c>
      <c r="I74" s="52">
        <v>2806719210</v>
      </c>
      <c r="K74" s="52">
        <v>0</v>
      </c>
      <c r="M74" s="52">
        <v>2806719210</v>
      </c>
    </row>
    <row r="75" spans="1:13" ht="21.75" customHeight="1" x14ac:dyDescent="0.2">
      <c r="A75" s="58" t="s">
        <v>285</v>
      </c>
      <c r="C75" s="52">
        <v>0</v>
      </c>
      <c r="E75" s="52">
        <v>0</v>
      </c>
      <c r="G75" s="52">
        <v>0</v>
      </c>
      <c r="I75" s="52">
        <v>109917277375</v>
      </c>
      <c r="K75" s="52">
        <v>0</v>
      </c>
      <c r="M75" s="52">
        <v>109917277375</v>
      </c>
    </row>
    <row r="76" spans="1:13" ht="21.75" customHeight="1" x14ac:dyDescent="0.2">
      <c r="A76" s="58" t="s">
        <v>286</v>
      </c>
      <c r="C76" s="52">
        <v>0</v>
      </c>
      <c r="E76" s="52">
        <v>0</v>
      </c>
      <c r="G76" s="52">
        <v>0</v>
      </c>
      <c r="I76" s="52">
        <v>12800595739</v>
      </c>
      <c r="K76" s="52">
        <v>0</v>
      </c>
      <c r="M76" s="52">
        <v>12800595739</v>
      </c>
    </row>
    <row r="77" spans="1:13" ht="21.75" customHeight="1" x14ac:dyDescent="0.2">
      <c r="A77" s="58" t="s">
        <v>287</v>
      </c>
      <c r="C77" s="52">
        <v>0</v>
      </c>
      <c r="E77" s="52">
        <v>0</v>
      </c>
      <c r="G77" s="52">
        <v>0</v>
      </c>
      <c r="I77" s="52">
        <v>34158461651</v>
      </c>
      <c r="K77" s="52">
        <v>0</v>
      </c>
      <c r="M77" s="52">
        <v>34158461651</v>
      </c>
    </row>
    <row r="78" spans="1:13" ht="21.75" customHeight="1" x14ac:dyDescent="0.2">
      <c r="A78" s="58" t="s">
        <v>152</v>
      </c>
      <c r="C78" s="52">
        <v>0</v>
      </c>
      <c r="E78" s="52">
        <v>0</v>
      </c>
      <c r="G78" s="52">
        <v>0</v>
      </c>
      <c r="I78" s="52">
        <v>63191966134</v>
      </c>
      <c r="K78" s="52">
        <v>0</v>
      </c>
      <c r="M78" s="52">
        <v>63191966134</v>
      </c>
    </row>
    <row r="79" spans="1:13" ht="21.75" customHeight="1" x14ac:dyDescent="0.2">
      <c r="A79" s="58" t="s">
        <v>153</v>
      </c>
      <c r="C79" s="52">
        <v>0</v>
      </c>
      <c r="E79" s="52">
        <v>0</v>
      </c>
      <c r="G79" s="52">
        <v>0</v>
      </c>
      <c r="I79" s="52">
        <v>44845887869</v>
      </c>
      <c r="K79" s="52">
        <v>0</v>
      </c>
      <c r="M79" s="52">
        <v>44845887869</v>
      </c>
    </row>
    <row r="80" spans="1:13" ht="21.75" customHeight="1" x14ac:dyDescent="0.2">
      <c r="A80" s="58" t="s">
        <v>154</v>
      </c>
      <c r="C80" s="52">
        <v>30523061555</v>
      </c>
      <c r="E80" s="52">
        <v>-110270536</v>
      </c>
      <c r="G80" s="52">
        <v>30633332091</v>
      </c>
      <c r="I80" s="52">
        <v>188618703336</v>
      </c>
      <c r="K80" s="52">
        <v>0</v>
      </c>
      <c r="M80" s="52">
        <v>188618703336</v>
      </c>
    </row>
    <row r="81" spans="1:13" ht="21.75" customHeight="1" x14ac:dyDescent="0.2">
      <c r="A81" s="58" t="s">
        <v>288</v>
      </c>
      <c r="C81" s="52">
        <v>0</v>
      </c>
      <c r="E81" s="52">
        <v>0</v>
      </c>
      <c r="G81" s="52">
        <v>0</v>
      </c>
      <c r="I81" s="52">
        <v>3048978737</v>
      </c>
      <c r="K81" s="52">
        <v>0</v>
      </c>
      <c r="M81" s="52">
        <v>3048978737</v>
      </c>
    </row>
    <row r="82" spans="1:13" ht="21.75" customHeight="1" x14ac:dyDescent="0.2">
      <c r="A82" s="58" t="s">
        <v>155</v>
      </c>
      <c r="C82" s="52">
        <v>1393707513</v>
      </c>
      <c r="E82" s="52">
        <v>-9719333</v>
      </c>
      <c r="G82" s="52">
        <v>1403426846</v>
      </c>
      <c r="I82" s="52">
        <v>122352815414</v>
      </c>
      <c r="K82" s="52">
        <v>0</v>
      </c>
      <c r="M82" s="52">
        <v>122352815414</v>
      </c>
    </row>
    <row r="83" spans="1:13" ht="21.75" customHeight="1" x14ac:dyDescent="0.2">
      <c r="A83" s="58" t="s">
        <v>156</v>
      </c>
      <c r="C83" s="52">
        <v>0</v>
      </c>
      <c r="E83" s="52">
        <v>0</v>
      </c>
      <c r="G83" s="52">
        <v>0</v>
      </c>
      <c r="I83" s="52">
        <v>100612753976</v>
      </c>
      <c r="K83" s="52">
        <v>0</v>
      </c>
      <c r="M83" s="52">
        <v>100612753976</v>
      </c>
    </row>
    <row r="84" spans="1:13" ht="21.75" customHeight="1" x14ac:dyDescent="0.2">
      <c r="A84" s="58" t="s">
        <v>157</v>
      </c>
      <c r="C84" s="52">
        <v>5795046573</v>
      </c>
      <c r="E84" s="52">
        <v>0</v>
      </c>
      <c r="G84" s="52">
        <v>5795046573</v>
      </c>
      <c r="I84" s="52">
        <v>32385595036</v>
      </c>
      <c r="K84" s="52">
        <v>31560821</v>
      </c>
      <c r="M84" s="52">
        <v>32385595036</v>
      </c>
    </row>
    <row r="85" spans="1:13" ht="21.75" customHeight="1" x14ac:dyDescent="0.2">
      <c r="A85" s="58" t="s">
        <v>158</v>
      </c>
      <c r="C85" s="52">
        <v>8621217955</v>
      </c>
      <c r="E85" s="52">
        <v>-60059388</v>
      </c>
      <c r="G85" s="52">
        <v>8681277343</v>
      </c>
      <c r="I85" s="52">
        <v>166390081256</v>
      </c>
      <c r="K85" s="52">
        <v>25449078</v>
      </c>
      <c r="M85" s="52">
        <v>166390081256</v>
      </c>
    </row>
    <row r="86" spans="1:13" ht="21.75" customHeight="1" x14ac:dyDescent="0.2">
      <c r="A86" s="58" t="s">
        <v>159</v>
      </c>
      <c r="C86" s="52">
        <v>32627028722</v>
      </c>
      <c r="E86" s="52">
        <v>5856700</v>
      </c>
      <c r="G86" s="52">
        <v>32621172022</v>
      </c>
      <c r="I86" s="52">
        <v>202056033962</v>
      </c>
      <c r="K86" s="52">
        <v>5856700</v>
      </c>
      <c r="M86" s="52">
        <v>202056033962</v>
      </c>
    </row>
    <row r="87" spans="1:13" ht="21.75" customHeight="1" x14ac:dyDescent="0.2">
      <c r="A87" s="58" t="s">
        <v>289</v>
      </c>
      <c r="C87" s="52">
        <v>0</v>
      </c>
      <c r="E87" s="52">
        <v>0</v>
      </c>
      <c r="G87" s="52">
        <v>0</v>
      </c>
      <c r="I87" s="52">
        <v>10295576954</v>
      </c>
      <c r="K87" s="52">
        <v>0</v>
      </c>
      <c r="M87" s="52">
        <v>10295576954</v>
      </c>
    </row>
    <row r="88" spans="1:13" ht="21.75" customHeight="1" x14ac:dyDescent="0.2">
      <c r="A88" s="58" t="s">
        <v>290</v>
      </c>
      <c r="C88" s="52">
        <v>0</v>
      </c>
      <c r="E88" s="52">
        <v>0</v>
      </c>
      <c r="G88" s="52">
        <v>0</v>
      </c>
      <c r="I88" s="52">
        <v>2799167678</v>
      </c>
      <c r="K88" s="52">
        <v>0</v>
      </c>
      <c r="M88" s="52">
        <v>2799167678</v>
      </c>
    </row>
    <row r="89" spans="1:13" ht="21.75" customHeight="1" x14ac:dyDescent="0.2">
      <c r="A89" s="58" t="s">
        <v>291</v>
      </c>
      <c r="C89" s="52">
        <v>0</v>
      </c>
      <c r="E89" s="52">
        <v>0</v>
      </c>
      <c r="G89" s="52">
        <v>0</v>
      </c>
      <c r="I89" s="52">
        <v>23120725102</v>
      </c>
      <c r="K89" s="52">
        <v>0</v>
      </c>
      <c r="M89" s="52">
        <v>23120725102</v>
      </c>
    </row>
    <row r="90" spans="1:13" ht="21.75" customHeight="1" x14ac:dyDescent="0.2">
      <c r="A90" s="58" t="s">
        <v>292</v>
      </c>
      <c r="C90" s="52">
        <v>0</v>
      </c>
      <c r="E90" s="52">
        <v>0</v>
      </c>
      <c r="G90" s="52">
        <v>0</v>
      </c>
      <c r="I90" s="52">
        <v>24852866455</v>
      </c>
      <c r="K90" s="52">
        <v>0</v>
      </c>
      <c r="M90" s="52">
        <v>24852866455</v>
      </c>
    </row>
    <row r="91" spans="1:13" ht="21.75" customHeight="1" x14ac:dyDescent="0.2">
      <c r="A91" s="58" t="s">
        <v>293</v>
      </c>
      <c r="C91" s="52">
        <v>0</v>
      </c>
      <c r="E91" s="52">
        <v>0</v>
      </c>
      <c r="G91" s="52">
        <v>0</v>
      </c>
      <c r="I91" s="52">
        <v>7548505325</v>
      </c>
      <c r="K91" s="52">
        <v>0</v>
      </c>
      <c r="M91" s="52">
        <v>7548505325</v>
      </c>
    </row>
    <row r="92" spans="1:13" ht="21.75" customHeight="1" x14ac:dyDescent="0.2">
      <c r="A92" s="58" t="s">
        <v>160</v>
      </c>
      <c r="C92" s="52">
        <v>16170845075</v>
      </c>
      <c r="E92" s="52">
        <v>-32451079</v>
      </c>
      <c r="G92" s="52">
        <v>16203296154</v>
      </c>
      <c r="I92" s="52">
        <v>82599557749</v>
      </c>
      <c r="K92" s="52">
        <v>0</v>
      </c>
      <c r="M92" s="52">
        <v>82599557749</v>
      </c>
    </row>
    <row r="93" spans="1:13" ht="21.75" customHeight="1" x14ac:dyDescent="0.2">
      <c r="A93" s="58" t="s">
        <v>161</v>
      </c>
      <c r="C93" s="52">
        <v>0</v>
      </c>
      <c r="E93" s="52">
        <v>0</v>
      </c>
      <c r="G93" s="52">
        <v>0</v>
      </c>
      <c r="I93" s="52">
        <v>18062118832</v>
      </c>
      <c r="K93" s="52">
        <v>0</v>
      </c>
      <c r="M93" s="52">
        <v>18062118832</v>
      </c>
    </row>
    <row r="94" spans="1:13" ht="21.75" customHeight="1" x14ac:dyDescent="0.2">
      <c r="A94" s="58" t="s">
        <v>162</v>
      </c>
      <c r="C94" s="52">
        <v>6607403494</v>
      </c>
      <c r="E94" s="52">
        <v>-1731279</v>
      </c>
      <c r="G94" s="52">
        <v>6609134773</v>
      </c>
      <c r="I94" s="52">
        <v>73249454983</v>
      </c>
      <c r="K94" s="52">
        <v>0</v>
      </c>
      <c r="M94" s="52">
        <v>73249454983</v>
      </c>
    </row>
    <row r="95" spans="1:13" ht="21.75" customHeight="1" x14ac:dyDescent="0.2">
      <c r="A95" s="58" t="s">
        <v>294</v>
      </c>
      <c r="C95" s="52">
        <v>0</v>
      </c>
      <c r="E95" s="52">
        <v>0</v>
      </c>
      <c r="G95" s="52">
        <v>0</v>
      </c>
      <c r="I95" s="52">
        <v>9407013695</v>
      </c>
      <c r="K95" s="52">
        <v>0</v>
      </c>
      <c r="M95" s="52">
        <v>9407013695</v>
      </c>
    </row>
    <row r="96" spans="1:13" ht="21.75" customHeight="1" x14ac:dyDescent="0.2">
      <c r="A96" s="58" t="s">
        <v>163</v>
      </c>
      <c r="C96" s="52">
        <v>0</v>
      </c>
      <c r="E96" s="52">
        <v>0</v>
      </c>
      <c r="G96" s="52">
        <v>0</v>
      </c>
      <c r="I96" s="52">
        <v>20814554063</v>
      </c>
      <c r="K96" s="52">
        <v>0</v>
      </c>
      <c r="M96" s="52">
        <v>20814554063</v>
      </c>
    </row>
    <row r="97" spans="1:13" ht="21.75" customHeight="1" x14ac:dyDescent="0.2">
      <c r="A97" s="58" t="s">
        <v>164</v>
      </c>
      <c r="C97" s="52">
        <v>5170366847</v>
      </c>
      <c r="E97" s="52">
        <v>0</v>
      </c>
      <c r="G97" s="52">
        <v>5170366847</v>
      </c>
      <c r="I97" s="52">
        <v>24702576503</v>
      </c>
      <c r="K97" s="52">
        <v>23354489</v>
      </c>
      <c r="M97" s="52">
        <v>24702576503</v>
      </c>
    </row>
    <row r="98" spans="1:13" ht="21.75" customHeight="1" x14ac:dyDescent="0.2">
      <c r="A98" s="58" t="s">
        <v>295</v>
      </c>
      <c r="C98" s="52">
        <v>0</v>
      </c>
      <c r="E98" s="52">
        <v>0</v>
      </c>
      <c r="G98" s="52">
        <v>0</v>
      </c>
      <c r="I98" s="52">
        <v>6106086136</v>
      </c>
      <c r="K98" s="52">
        <v>0</v>
      </c>
      <c r="M98" s="52">
        <v>6106086136</v>
      </c>
    </row>
    <row r="99" spans="1:13" ht="21.75" customHeight="1" x14ac:dyDescent="0.2">
      <c r="A99" s="58" t="s">
        <v>165</v>
      </c>
      <c r="C99" s="52">
        <v>0</v>
      </c>
      <c r="E99" s="52">
        <v>0</v>
      </c>
      <c r="G99" s="52">
        <v>0</v>
      </c>
      <c r="I99" s="52">
        <v>19230218957</v>
      </c>
      <c r="K99" s="52">
        <v>0</v>
      </c>
      <c r="M99" s="52">
        <v>19230218957</v>
      </c>
    </row>
    <row r="100" spans="1:13" ht="21.75" customHeight="1" x14ac:dyDescent="0.2">
      <c r="A100" s="58" t="s">
        <v>166</v>
      </c>
      <c r="C100" s="52">
        <v>0</v>
      </c>
      <c r="E100" s="52">
        <v>0</v>
      </c>
      <c r="G100" s="52">
        <v>0</v>
      </c>
      <c r="I100" s="52">
        <v>31772570407</v>
      </c>
      <c r="K100" s="52">
        <v>0</v>
      </c>
      <c r="M100" s="52">
        <v>31772570407</v>
      </c>
    </row>
    <row r="101" spans="1:13" ht="21.75" customHeight="1" x14ac:dyDescent="0.2">
      <c r="A101" s="58" t="s">
        <v>296</v>
      </c>
      <c r="C101" s="52">
        <v>0</v>
      </c>
      <c r="E101" s="52">
        <v>0</v>
      </c>
      <c r="G101" s="52">
        <v>0</v>
      </c>
      <c r="I101" s="52">
        <v>27353688525</v>
      </c>
      <c r="K101" s="52">
        <v>0</v>
      </c>
      <c r="M101" s="52">
        <v>27353688525</v>
      </c>
    </row>
    <row r="102" spans="1:13" ht="21.75" customHeight="1" x14ac:dyDescent="0.2">
      <c r="A102" s="58" t="s">
        <v>297</v>
      </c>
      <c r="C102" s="52">
        <v>0</v>
      </c>
      <c r="E102" s="52">
        <v>0</v>
      </c>
      <c r="G102" s="52">
        <v>0</v>
      </c>
      <c r="I102" s="52">
        <v>5572131144</v>
      </c>
      <c r="K102" s="52">
        <v>0</v>
      </c>
      <c r="M102" s="52">
        <v>5572131144</v>
      </c>
    </row>
    <row r="103" spans="1:13" ht="21.75" customHeight="1" x14ac:dyDescent="0.2">
      <c r="A103" s="58" t="s">
        <v>298</v>
      </c>
      <c r="C103" s="52">
        <v>0</v>
      </c>
      <c r="E103" s="52">
        <v>0</v>
      </c>
      <c r="G103" s="52">
        <v>0</v>
      </c>
      <c r="I103" s="52">
        <v>10102568764</v>
      </c>
      <c r="K103" s="52">
        <v>0</v>
      </c>
      <c r="M103" s="52">
        <v>10102568764</v>
      </c>
    </row>
    <row r="104" spans="1:13" ht="21.75" customHeight="1" x14ac:dyDescent="0.2">
      <c r="A104" s="58" t="s">
        <v>299</v>
      </c>
      <c r="C104" s="52">
        <v>0</v>
      </c>
      <c r="E104" s="52">
        <v>0</v>
      </c>
      <c r="G104" s="52">
        <v>0</v>
      </c>
      <c r="I104" s="52">
        <v>2938932490</v>
      </c>
      <c r="K104" s="52">
        <v>0</v>
      </c>
      <c r="M104" s="52">
        <v>2938932490</v>
      </c>
    </row>
    <row r="105" spans="1:13" ht="21.75" customHeight="1" x14ac:dyDescent="0.2">
      <c r="A105" s="58" t="s">
        <v>300</v>
      </c>
      <c r="C105" s="52">
        <v>0</v>
      </c>
      <c r="E105" s="52">
        <v>0</v>
      </c>
      <c r="G105" s="52">
        <v>0</v>
      </c>
      <c r="I105" s="52">
        <v>1378782325</v>
      </c>
      <c r="K105" s="52">
        <v>0</v>
      </c>
      <c r="M105" s="52">
        <v>1378782325</v>
      </c>
    </row>
    <row r="106" spans="1:13" ht="21.75" customHeight="1" x14ac:dyDescent="0.2">
      <c r="A106" s="58" t="s">
        <v>167</v>
      </c>
      <c r="C106" s="52">
        <v>444496721</v>
      </c>
      <c r="E106" s="52">
        <v>0</v>
      </c>
      <c r="G106" s="52">
        <v>444496721</v>
      </c>
      <c r="I106" s="52">
        <v>44832029836</v>
      </c>
      <c r="K106" s="52">
        <v>0</v>
      </c>
      <c r="M106" s="52">
        <v>44832029836</v>
      </c>
    </row>
    <row r="107" spans="1:13" ht="21.75" customHeight="1" x14ac:dyDescent="0.2">
      <c r="A107" s="58" t="s">
        <v>168</v>
      </c>
      <c r="C107" s="52">
        <v>309426030</v>
      </c>
      <c r="E107" s="52">
        <v>0</v>
      </c>
      <c r="G107" s="52">
        <v>309426030</v>
      </c>
      <c r="I107" s="52">
        <v>26803646686</v>
      </c>
      <c r="K107" s="52">
        <v>0</v>
      </c>
      <c r="M107" s="52">
        <v>26803646686</v>
      </c>
    </row>
    <row r="108" spans="1:13" ht="21.75" customHeight="1" x14ac:dyDescent="0.2">
      <c r="A108" s="58" t="s">
        <v>169</v>
      </c>
      <c r="C108" s="52">
        <v>8026027396</v>
      </c>
      <c r="E108" s="52">
        <v>0</v>
      </c>
      <c r="G108" s="52">
        <v>8026027396</v>
      </c>
      <c r="I108" s="52">
        <v>34593597567</v>
      </c>
      <c r="K108" s="52">
        <v>30413900</v>
      </c>
      <c r="M108" s="52">
        <v>34593597567</v>
      </c>
    </row>
    <row r="109" spans="1:13" ht="21.75" customHeight="1" x14ac:dyDescent="0.2">
      <c r="A109" s="58" t="s">
        <v>301</v>
      </c>
      <c r="C109" s="52">
        <v>0</v>
      </c>
      <c r="E109" s="52">
        <v>0</v>
      </c>
      <c r="G109" s="52">
        <v>0</v>
      </c>
      <c r="I109" s="52">
        <v>3242655737</v>
      </c>
      <c r="K109" s="52">
        <v>0</v>
      </c>
      <c r="M109" s="52">
        <v>3242655737</v>
      </c>
    </row>
    <row r="110" spans="1:13" ht="21.75" customHeight="1" x14ac:dyDescent="0.2">
      <c r="A110" s="58" t="s">
        <v>170</v>
      </c>
      <c r="C110" s="52">
        <v>0</v>
      </c>
      <c r="E110" s="52">
        <v>0</v>
      </c>
      <c r="G110" s="52">
        <v>0</v>
      </c>
      <c r="I110" s="52">
        <v>2414751781</v>
      </c>
      <c r="K110" s="52">
        <v>0</v>
      </c>
      <c r="M110" s="52">
        <v>2414751781</v>
      </c>
    </row>
    <row r="111" spans="1:13" ht="21.75" customHeight="1" x14ac:dyDescent="0.2">
      <c r="A111" s="58" t="s">
        <v>171</v>
      </c>
      <c r="C111" s="52">
        <v>169565841</v>
      </c>
      <c r="E111" s="52">
        <v>0</v>
      </c>
      <c r="G111" s="52">
        <v>169565841</v>
      </c>
      <c r="I111" s="52">
        <v>5509560923</v>
      </c>
      <c r="K111" s="52">
        <v>0</v>
      </c>
      <c r="M111" s="52">
        <v>5509560923</v>
      </c>
    </row>
    <row r="112" spans="1:13" ht="21.75" customHeight="1" x14ac:dyDescent="0.2">
      <c r="A112" s="58" t="s">
        <v>172</v>
      </c>
      <c r="C112" s="52">
        <v>0</v>
      </c>
      <c r="E112" s="52">
        <v>0</v>
      </c>
      <c r="G112" s="52">
        <v>0</v>
      </c>
      <c r="I112" s="52">
        <v>28444897800</v>
      </c>
      <c r="K112" s="52">
        <v>0</v>
      </c>
      <c r="M112" s="52">
        <v>28444897800</v>
      </c>
    </row>
    <row r="113" spans="1:13" ht="21.75" customHeight="1" x14ac:dyDescent="0.2">
      <c r="A113" s="58" t="s">
        <v>173</v>
      </c>
      <c r="C113" s="52">
        <v>0</v>
      </c>
      <c r="E113" s="52">
        <v>0</v>
      </c>
      <c r="G113" s="52">
        <v>0</v>
      </c>
      <c r="I113" s="52">
        <v>17374745900</v>
      </c>
      <c r="K113" s="52">
        <v>0</v>
      </c>
      <c r="M113" s="52">
        <v>17374745900</v>
      </c>
    </row>
    <row r="114" spans="1:13" ht="21.75" customHeight="1" x14ac:dyDescent="0.2">
      <c r="A114" s="58" t="s">
        <v>174</v>
      </c>
      <c r="C114" s="52">
        <v>1787654871</v>
      </c>
      <c r="E114" s="52">
        <v>-2311306</v>
      </c>
      <c r="G114" s="52">
        <v>1789966177</v>
      </c>
      <c r="I114" s="52">
        <v>6060794803</v>
      </c>
      <c r="K114" s="52">
        <v>4622612</v>
      </c>
      <c r="M114" s="52">
        <v>6060794803</v>
      </c>
    </row>
    <row r="115" spans="1:13" ht="21.75" customHeight="1" x14ac:dyDescent="0.2">
      <c r="A115" s="58" t="s">
        <v>175</v>
      </c>
      <c r="C115" s="52">
        <v>4415371208</v>
      </c>
      <c r="E115" s="52">
        <v>0</v>
      </c>
      <c r="G115" s="52">
        <v>4415371208</v>
      </c>
      <c r="I115" s="52">
        <v>13131586000</v>
      </c>
      <c r="K115" s="52">
        <v>0</v>
      </c>
      <c r="M115" s="52">
        <v>13131586000</v>
      </c>
    </row>
    <row r="116" spans="1:13" ht="21.75" customHeight="1" x14ac:dyDescent="0.2">
      <c r="A116" s="58" t="s">
        <v>176</v>
      </c>
      <c r="C116" s="52">
        <v>0</v>
      </c>
      <c r="E116" s="52">
        <v>0</v>
      </c>
      <c r="G116" s="52">
        <v>0</v>
      </c>
      <c r="I116" s="52">
        <v>10098505737</v>
      </c>
      <c r="K116" s="52">
        <v>0</v>
      </c>
      <c r="M116" s="52">
        <v>10098505737</v>
      </c>
    </row>
    <row r="117" spans="1:13" ht="21.75" customHeight="1" x14ac:dyDescent="0.2">
      <c r="A117" s="58" t="s">
        <v>177</v>
      </c>
      <c r="C117" s="52">
        <v>900369352</v>
      </c>
      <c r="E117" s="52">
        <v>100011</v>
      </c>
      <c r="G117" s="52">
        <v>900269341</v>
      </c>
      <c r="I117" s="52">
        <v>2459775164</v>
      </c>
      <c r="K117" s="52">
        <v>2600291</v>
      </c>
      <c r="M117" s="52">
        <v>2459775164</v>
      </c>
    </row>
    <row r="118" spans="1:13" ht="21.75" customHeight="1" x14ac:dyDescent="0.2">
      <c r="A118" s="58" t="s">
        <v>178</v>
      </c>
      <c r="C118" s="52">
        <v>0</v>
      </c>
      <c r="E118" s="52">
        <v>0</v>
      </c>
      <c r="G118" s="52">
        <v>0</v>
      </c>
      <c r="I118" s="52">
        <v>14700821917</v>
      </c>
      <c r="K118" s="52">
        <v>0</v>
      </c>
      <c r="M118" s="52">
        <v>14700821917</v>
      </c>
    </row>
    <row r="119" spans="1:13" ht="21.75" customHeight="1" x14ac:dyDescent="0.2">
      <c r="A119" s="58" t="s">
        <v>179</v>
      </c>
      <c r="C119" s="52">
        <v>0</v>
      </c>
      <c r="E119" s="52">
        <v>0</v>
      </c>
      <c r="G119" s="52">
        <v>0</v>
      </c>
      <c r="I119" s="52">
        <v>3349118031</v>
      </c>
      <c r="K119" s="52">
        <v>0</v>
      </c>
      <c r="M119" s="52">
        <v>3349118031</v>
      </c>
    </row>
    <row r="120" spans="1:13" ht="21.75" customHeight="1" x14ac:dyDescent="0.2">
      <c r="A120" s="58" t="s">
        <v>180</v>
      </c>
      <c r="C120" s="52">
        <v>0</v>
      </c>
      <c r="E120" s="52">
        <v>0</v>
      </c>
      <c r="G120" s="52">
        <v>0</v>
      </c>
      <c r="I120" s="52">
        <v>2436578278</v>
      </c>
      <c r="K120" s="52">
        <v>0</v>
      </c>
      <c r="M120" s="52">
        <v>2436578278</v>
      </c>
    </row>
    <row r="121" spans="1:13" ht="21.75" customHeight="1" x14ac:dyDescent="0.2">
      <c r="A121" s="58" t="s">
        <v>181</v>
      </c>
      <c r="C121" s="52">
        <v>5619222649</v>
      </c>
      <c r="E121" s="52">
        <v>-38363371</v>
      </c>
      <c r="G121" s="52">
        <v>5657586020</v>
      </c>
      <c r="I121" s="52">
        <v>16218753566</v>
      </c>
      <c r="K121" s="52">
        <v>0</v>
      </c>
      <c r="M121" s="52">
        <v>16218753566</v>
      </c>
    </row>
    <row r="122" spans="1:13" ht="21.75" customHeight="1" x14ac:dyDescent="0.2">
      <c r="A122" s="58" t="s">
        <v>182</v>
      </c>
      <c r="C122" s="52">
        <v>0</v>
      </c>
      <c r="E122" s="52">
        <v>0</v>
      </c>
      <c r="G122" s="52">
        <v>0</v>
      </c>
      <c r="I122" s="52">
        <v>33216217225</v>
      </c>
      <c r="K122" s="52">
        <v>0</v>
      </c>
      <c r="M122" s="52">
        <v>33216217225</v>
      </c>
    </row>
    <row r="123" spans="1:13" ht="21.75" customHeight="1" x14ac:dyDescent="0.2">
      <c r="A123" s="58" t="s">
        <v>183</v>
      </c>
      <c r="C123" s="52">
        <v>0</v>
      </c>
      <c r="E123" s="52">
        <v>0</v>
      </c>
      <c r="G123" s="52">
        <v>0</v>
      </c>
      <c r="I123" s="52">
        <v>21410651269</v>
      </c>
      <c r="K123" s="52">
        <v>0</v>
      </c>
      <c r="M123" s="52">
        <v>21410651269</v>
      </c>
    </row>
    <row r="124" spans="1:13" ht="21.75" customHeight="1" x14ac:dyDescent="0.2">
      <c r="A124" s="58" t="s">
        <v>184</v>
      </c>
      <c r="C124" s="52">
        <v>18207511862</v>
      </c>
      <c r="E124" s="52">
        <v>9656453</v>
      </c>
      <c r="G124" s="52">
        <v>18197855409</v>
      </c>
      <c r="I124" s="52">
        <v>51912289908</v>
      </c>
      <c r="K124" s="52">
        <v>84375847</v>
      </c>
      <c r="M124" s="52">
        <v>51912289908</v>
      </c>
    </row>
    <row r="125" spans="1:13" ht="21.75" customHeight="1" x14ac:dyDescent="0.2">
      <c r="A125" s="58" t="s">
        <v>185</v>
      </c>
      <c r="C125" s="52">
        <v>0</v>
      </c>
      <c r="E125" s="52">
        <v>0</v>
      </c>
      <c r="G125" s="52">
        <v>0</v>
      </c>
      <c r="I125" s="52">
        <v>11675945900</v>
      </c>
      <c r="K125" s="52">
        <v>0</v>
      </c>
      <c r="M125" s="52">
        <v>11675945900</v>
      </c>
    </row>
    <row r="126" spans="1:13" ht="21.75" customHeight="1" x14ac:dyDescent="0.2">
      <c r="A126" s="58" t="s">
        <v>347</v>
      </c>
      <c r="C126" s="52">
        <v>8411819670</v>
      </c>
      <c r="E126" s="52">
        <v>-1415861</v>
      </c>
      <c r="G126" s="52">
        <v>8413235531</v>
      </c>
      <c r="I126" s="52">
        <v>16262851362</v>
      </c>
      <c r="K126" s="52">
        <v>10578295</v>
      </c>
      <c r="M126" s="52">
        <v>16262851362</v>
      </c>
    </row>
    <row r="127" spans="1:13" ht="21.75" customHeight="1" x14ac:dyDescent="0.2">
      <c r="A127" s="58" t="s">
        <v>348</v>
      </c>
      <c r="C127" s="52">
        <v>7525188059</v>
      </c>
      <c r="E127" s="52">
        <v>-1466695</v>
      </c>
      <c r="G127" s="52">
        <v>7526654754</v>
      </c>
      <c r="I127" s="52">
        <v>13775087949</v>
      </c>
      <c r="K127" s="52">
        <v>17600335</v>
      </c>
      <c r="M127" s="52">
        <v>13775087949</v>
      </c>
    </row>
    <row r="128" spans="1:13" ht="21.75" customHeight="1" x14ac:dyDescent="0.2">
      <c r="A128" s="58" t="s">
        <v>349</v>
      </c>
      <c r="C128" s="52">
        <v>6030728267</v>
      </c>
      <c r="E128" s="52">
        <v>-29999004</v>
      </c>
      <c r="G128" s="52">
        <v>6060727271</v>
      </c>
      <c r="I128" s="52">
        <v>12889187484</v>
      </c>
      <c r="K128" s="52">
        <v>6533717</v>
      </c>
      <c r="M128" s="52">
        <v>12889187484</v>
      </c>
    </row>
    <row r="129" spans="1:13" ht="21.75" customHeight="1" x14ac:dyDescent="0.2">
      <c r="A129" s="58" t="s">
        <v>350</v>
      </c>
      <c r="C129" s="52">
        <v>55770161051</v>
      </c>
      <c r="E129" s="52">
        <v>-210176509</v>
      </c>
      <c r="G129" s="52">
        <v>55980337560</v>
      </c>
      <c r="I129" s="52">
        <v>95227583558</v>
      </c>
      <c r="K129" s="52">
        <v>0</v>
      </c>
      <c r="M129" s="52">
        <v>95227583558</v>
      </c>
    </row>
    <row r="130" spans="1:13" ht="21.75" customHeight="1" x14ac:dyDescent="0.2">
      <c r="A130" s="58" t="s">
        <v>351</v>
      </c>
      <c r="C130" s="52">
        <v>31576734516</v>
      </c>
      <c r="E130" s="52">
        <v>-172301719</v>
      </c>
      <c r="G130" s="52">
        <v>31749036235</v>
      </c>
      <c r="I130" s="52">
        <v>66806648923</v>
      </c>
      <c r="K130" s="52">
        <v>15356266</v>
      </c>
      <c r="M130" s="52">
        <v>66806648923</v>
      </c>
    </row>
    <row r="131" spans="1:13" ht="21.75" customHeight="1" x14ac:dyDescent="0.2">
      <c r="A131" s="78" t="s">
        <v>352</v>
      </c>
      <c r="C131" s="80">
        <v>16748885558</v>
      </c>
      <c r="E131" s="80">
        <v>2969901</v>
      </c>
      <c r="G131" s="80">
        <v>16745915657</v>
      </c>
      <c r="I131" s="80">
        <v>27489956360</v>
      </c>
      <c r="K131" s="80">
        <v>68307720</v>
      </c>
      <c r="M131" s="80">
        <v>27489956360</v>
      </c>
    </row>
    <row r="132" spans="1:13" ht="21.75" customHeight="1" x14ac:dyDescent="0.2">
      <c r="A132" s="58" t="s">
        <v>353</v>
      </c>
      <c r="C132" s="52">
        <v>3189062280</v>
      </c>
      <c r="E132" s="52">
        <v>-1385646</v>
      </c>
      <c r="G132" s="52">
        <v>3190447926</v>
      </c>
      <c r="I132" s="52">
        <v>5527707952</v>
      </c>
      <c r="K132" s="52">
        <v>12840311</v>
      </c>
      <c r="M132" s="52">
        <v>5527707952</v>
      </c>
    </row>
    <row r="133" spans="1:13" ht="21.75" customHeight="1" x14ac:dyDescent="0.2">
      <c r="A133" s="78" t="s">
        <v>354</v>
      </c>
      <c r="C133" s="80">
        <v>14990740980</v>
      </c>
      <c r="E133" s="80">
        <v>17314148</v>
      </c>
      <c r="G133" s="80">
        <v>14973426832</v>
      </c>
      <c r="I133" s="80">
        <v>22985802836</v>
      </c>
      <c r="K133" s="80">
        <v>102036906</v>
      </c>
      <c r="M133" s="80">
        <v>22985802836</v>
      </c>
    </row>
    <row r="134" spans="1:13" ht="21.75" customHeight="1" x14ac:dyDescent="0.2">
      <c r="A134" s="58" t="s">
        <v>355</v>
      </c>
      <c r="C134" s="52">
        <v>8018097669</v>
      </c>
      <c r="E134" s="52">
        <v>1799014</v>
      </c>
      <c r="G134" s="52">
        <v>8016298655</v>
      </c>
      <c r="I134" s="52">
        <v>10396651764</v>
      </c>
      <c r="K134" s="52">
        <v>28784231</v>
      </c>
      <c r="M134" s="52">
        <v>10396651764</v>
      </c>
    </row>
    <row r="135" spans="1:13" ht="21.75" customHeight="1" x14ac:dyDescent="0.2">
      <c r="A135" s="78" t="s">
        <v>356</v>
      </c>
      <c r="C135" s="80">
        <v>9318118500</v>
      </c>
      <c r="E135" s="80">
        <v>20765661</v>
      </c>
      <c r="G135" s="80">
        <v>9297352839</v>
      </c>
      <c r="I135" s="80">
        <v>13977177750</v>
      </c>
      <c r="K135" s="80">
        <v>73623708</v>
      </c>
      <c r="M135" s="80">
        <v>13977177750</v>
      </c>
    </row>
    <row r="136" spans="1:13" ht="21.75" customHeight="1" x14ac:dyDescent="0.2">
      <c r="A136" s="58" t="s">
        <v>357</v>
      </c>
      <c r="C136" s="52">
        <v>7518183600</v>
      </c>
      <c r="E136" s="52">
        <v>17857918</v>
      </c>
      <c r="G136" s="52">
        <v>7500325682</v>
      </c>
      <c r="I136" s="52">
        <v>11026669280</v>
      </c>
      <c r="K136" s="52">
        <v>60284003</v>
      </c>
      <c r="M136" s="52">
        <v>11026669280</v>
      </c>
    </row>
    <row r="137" spans="1:13" ht="21.75" customHeight="1" x14ac:dyDescent="0.2">
      <c r="A137" s="78" t="s">
        <v>358</v>
      </c>
      <c r="C137" s="80">
        <v>10609927824</v>
      </c>
      <c r="E137" s="80">
        <v>7958623</v>
      </c>
      <c r="G137" s="80">
        <v>10601969201</v>
      </c>
      <c r="I137" s="80">
        <v>14639298416</v>
      </c>
      <c r="K137" s="80">
        <v>59689673</v>
      </c>
      <c r="M137" s="80">
        <v>14639298416</v>
      </c>
    </row>
    <row r="138" spans="1:13" ht="21.75" customHeight="1" x14ac:dyDescent="0.2">
      <c r="A138" s="58" t="s">
        <v>359</v>
      </c>
      <c r="C138" s="52">
        <v>5268934410</v>
      </c>
      <c r="E138" s="52">
        <v>13287447</v>
      </c>
      <c r="G138" s="52">
        <v>5255646963</v>
      </c>
      <c r="I138" s="52">
        <v>7552139321</v>
      </c>
      <c r="K138" s="52">
        <v>42600359</v>
      </c>
      <c r="M138" s="52">
        <v>7552139321</v>
      </c>
    </row>
    <row r="139" spans="1:13" ht="21.75" customHeight="1" x14ac:dyDescent="0.2">
      <c r="A139" s="78" t="s">
        <v>360</v>
      </c>
      <c r="C139" s="80">
        <v>8182134245</v>
      </c>
      <c r="E139" s="80">
        <v>0</v>
      </c>
      <c r="G139" s="80">
        <v>8182134245</v>
      </c>
      <c r="I139" s="80">
        <v>10213012493</v>
      </c>
      <c r="K139" s="80">
        <v>33615139</v>
      </c>
      <c r="M139" s="80">
        <v>10213012493</v>
      </c>
    </row>
    <row r="140" spans="1:13" ht="21.75" customHeight="1" x14ac:dyDescent="0.2">
      <c r="A140" s="58" t="s">
        <v>361</v>
      </c>
      <c r="C140" s="52">
        <v>718471232</v>
      </c>
      <c r="E140" s="52">
        <v>0</v>
      </c>
      <c r="G140" s="52">
        <v>718471232</v>
      </c>
      <c r="I140" s="52">
        <v>852219428</v>
      </c>
      <c r="K140" s="52">
        <v>2411429</v>
      </c>
      <c r="M140" s="52">
        <v>852219428</v>
      </c>
    </row>
    <row r="141" spans="1:13" ht="21.75" customHeight="1" x14ac:dyDescent="0.2">
      <c r="A141" s="78" t="s">
        <v>362</v>
      </c>
      <c r="C141" s="80">
        <v>20081967210</v>
      </c>
      <c r="E141" s="80">
        <v>112807969</v>
      </c>
      <c r="G141" s="80">
        <v>19969159241</v>
      </c>
      <c r="I141" s="80">
        <v>21420765024</v>
      </c>
      <c r="K141" s="80">
        <v>140884619</v>
      </c>
      <c r="M141" s="80">
        <v>21420765024</v>
      </c>
    </row>
    <row r="142" spans="1:13" ht="21.75" customHeight="1" x14ac:dyDescent="0.2">
      <c r="A142" s="58" t="s">
        <v>363</v>
      </c>
      <c r="C142" s="52">
        <v>25298630136</v>
      </c>
      <c r="E142" s="52">
        <v>0</v>
      </c>
      <c r="G142" s="52">
        <v>25298630136</v>
      </c>
      <c r="I142" s="52">
        <v>26868466200</v>
      </c>
      <c r="K142" s="52">
        <v>32921878</v>
      </c>
      <c r="M142" s="52">
        <v>26868466200</v>
      </c>
    </row>
    <row r="143" spans="1:13" ht="21.75" customHeight="1" x14ac:dyDescent="0.2">
      <c r="A143" s="78" t="s">
        <v>364</v>
      </c>
      <c r="C143" s="80">
        <v>22950819660</v>
      </c>
      <c r="E143" s="80">
        <v>128923393</v>
      </c>
      <c r="G143" s="80">
        <v>22821896267</v>
      </c>
      <c r="I143" s="80">
        <v>24480874304</v>
      </c>
      <c r="K143" s="80">
        <v>161010993</v>
      </c>
      <c r="M143" s="80">
        <v>24480874304</v>
      </c>
    </row>
    <row r="144" spans="1:13" ht="21.75" customHeight="1" x14ac:dyDescent="0.2">
      <c r="A144" s="58" t="s">
        <v>378</v>
      </c>
      <c r="C144" s="52">
        <v>7456045783</v>
      </c>
      <c r="E144" s="52">
        <v>5699718</v>
      </c>
      <c r="G144" s="52">
        <v>7450346065</v>
      </c>
      <c r="I144" s="52">
        <v>7456045783</v>
      </c>
      <c r="K144" s="52">
        <v>5699718</v>
      </c>
      <c r="M144" s="52">
        <v>7456045783</v>
      </c>
    </row>
    <row r="145" spans="1:13" ht="21.75" customHeight="1" x14ac:dyDescent="0.2">
      <c r="A145" s="78" t="s">
        <v>379</v>
      </c>
      <c r="C145" s="80">
        <v>4072215952</v>
      </c>
      <c r="E145" s="80">
        <v>6221194</v>
      </c>
      <c r="G145" s="80">
        <v>4065994758</v>
      </c>
      <c r="I145" s="80">
        <v>4072215952</v>
      </c>
      <c r="K145" s="80">
        <v>6221194</v>
      </c>
      <c r="M145" s="80">
        <v>4072215952</v>
      </c>
    </row>
    <row r="146" spans="1:13" ht="21.75" customHeight="1" x14ac:dyDescent="0.2">
      <c r="A146" s="58" t="s">
        <v>380</v>
      </c>
      <c r="C146" s="52">
        <v>6763214078</v>
      </c>
      <c r="E146" s="52">
        <v>36025382</v>
      </c>
      <c r="G146" s="52">
        <v>6727188696</v>
      </c>
      <c r="I146" s="52">
        <v>6763214078</v>
      </c>
      <c r="K146" s="52">
        <v>36025382</v>
      </c>
      <c r="M146" s="52">
        <v>6763214078</v>
      </c>
    </row>
    <row r="147" spans="1:13" ht="21.75" customHeight="1" x14ac:dyDescent="0.2">
      <c r="A147" s="78" t="s">
        <v>381</v>
      </c>
      <c r="C147" s="80">
        <v>4115641950</v>
      </c>
      <c r="E147" s="80">
        <v>37439238</v>
      </c>
      <c r="G147" s="80">
        <v>4078202712</v>
      </c>
      <c r="I147" s="80">
        <v>4115641950</v>
      </c>
      <c r="K147" s="80">
        <v>37439238</v>
      </c>
      <c r="M147" s="80">
        <v>4115641950</v>
      </c>
    </row>
    <row r="148" spans="1:13" ht="21.75" customHeight="1" x14ac:dyDescent="0.2">
      <c r="A148" s="58" t="s">
        <v>382</v>
      </c>
      <c r="C148" s="52">
        <v>4295192500</v>
      </c>
      <c r="E148" s="52">
        <v>27286611</v>
      </c>
      <c r="G148" s="52">
        <v>4267905889</v>
      </c>
      <c r="I148" s="52">
        <v>4295192500</v>
      </c>
      <c r="K148" s="52">
        <v>27286611</v>
      </c>
      <c r="M148" s="52">
        <v>4295192500</v>
      </c>
    </row>
    <row r="149" spans="1:13" ht="21.75" customHeight="1" x14ac:dyDescent="0.2">
      <c r="A149" s="78" t="s">
        <v>383</v>
      </c>
      <c r="C149" s="80">
        <v>2184196710</v>
      </c>
      <c r="E149" s="80">
        <v>15994931</v>
      </c>
      <c r="G149" s="80">
        <v>2168201779</v>
      </c>
      <c r="I149" s="80">
        <v>2184196710</v>
      </c>
      <c r="K149" s="80">
        <v>15994931</v>
      </c>
      <c r="M149" s="80">
        <v>2184196710</v>
      </c>
    </row>
    <row r="150" spans="1:13" ht="21.75" customHeight="1" x14ac:dyDescent="0.2">
      <c r="A150" s="78" t="s">
        <v>384</v>
      </c>
      <c r="C150" s="80">
        <v>2558715726</v>
      </c>
      <c r="E150" s="80">
        <v>19976961</v>
      </c>
      <c r="G150" s="80">
        <v>2538738765</v>
      </c>
      <c r="I150" s="80">
        <v>2558715726</v>
      </c>
      <c r="K150" s="80">
        <v>19976961</v>
      </c>
      <c r="M150" s="80">
        <v>2558715726</v>
      </c>
    </row>
    <row r="151" spans="1:13" ht="21.75" customHeight="1" x14ac:dyDescent="0.2">
      <c r="A151" s="78" t="s">
        <v>385</v>
      </c>
      <c r="C151" s="80">
        <v>3802798571</v>
      </c>
      <c r="E151" s="80">
        <v>54483702</v>
      </c>
      <c r="G151" s="80">
        <v>3748314869</v>
      </c>
      <c r="I151" s="80">
        <v>3802798571</v>
      </c>
      <c r="K151" s="80">
        <v>54483702</v>
      </c>
      <c r="M151" s="80">
        <v>3802798571</v>
      </c>
    </row>
    <row r="152" spans="1:13" ht="21.75" customHeight="1" x14ac:dyDescent="0.2">
      <c r="A152" s="78" t="s">
        <v>386</v>
      </c>
      <c r="C152" s="80">
        <v>2964263598</v>
      </c>
      <c r="E152" s="80">
        <v>46869608</v>
      </c>
      <c r="G152" s="80">
        <v>2917393990</v>
      </c>
      <c r="I152" s="80">
        <v>2964263598</v>
      </c>
      <c r="K152" s="80">
        <v>46869608</v>
      </c>
      <c r="M152" s="80">
        <v>2964263598</v>
      </c>
    </row>
    <row r="153" spans="1:13" ht="21.75" customHeight="1" x14ac:dyDescent="0.2">
      <c r="A153" s="78" t="s">
        <v>387</v>
      </c>
      <c r="C153" s="80">
        <v>734432344</v>
      </c>
      <c r="E153" s="80">
        <v>12156339</v>
      </c>
      <c r="G153" s="80">
        <v>722276005</v>
      </c>
      <c r="I153" s="80">
        <v>734432344</v>
      </c>
      <c r="K153" s="80">
        <v>12156339</v>
      </c>
      <c r="M153" s="80">
        <v>734432344</v>
      </c>
    </row>
    <row r="154" spans="1:13" ht="21.75" customHeight="1" x14ac:dyDescent="0.2">
      <c r="A154" s="78" t="s">
        <v>388</v>
      </c>
      <c r="C154" s="80">
        <v>890491800</v>
      </c>
      <c r="E154" s="80">
        <v>17367071</v>
      </c>
      <c r="G154" s="80">
        <v>873124729</v>
      </c>
      <c r="I154" s="80">
        <v>890491800</v>
      </c>
      <c r="K154" s="80">
        <v>17367071</v>
      </c>
      <c r="M154" s="80">
        <v>890491800</v>
      </c>
    </row>
    <row r="155" spans="1:13" ht="21.75" customHeight="1" x14ac:dyDescent="0.2">
      <c r="A155" s="78" t="s">
        <v>389</v>
      </c>
      <c r="C155" s="80">
        <v>1387759562</v>
      </c>
      <c r="E155" s="80">
        <v>29103453</v>
      </c>
      <c r="G155" s="80">
        <v>1358656109</v>
      </c>
      <c r="I155" s="80">
        <v>1387759562</v>
      </c>
      <c r="K155" s="80">
        <v>29103453</v>
      </c>
      <c r="M155" s="80">
        <v>1387759562</v>
      </c>
    </row>
    <row r="156" spans="1:13" ht="21.75" customHeight="1" x14ac:dyDescent="0.2">
      <c r="A156" s="78" t="s">
        <v>390</v>
      </c>
      <c r="C156" s="80">
        <v>118502732</v>
      </c>
      <c r="E156" s="80">
        <v>2572015</v>
      </c>
      <c r="G156" s="80">
        <v>115930717</v>
      </c>
      <c r="I156" s="80">
        <v>118502732</v>
      </c>
      <c r="K156" s="80">
        <v>2572015</v>
      </c>
      <c r="M156" s="80">
        <v>118502732</v>
      </c>
    </row>
    <row r="157" spans="1:13" ht="21.75" customHeight="1" thickBot="1" x14ac:dyDescent="0.25">
      <c r="A157" s="13" t="s">
        <v>26</v>
      </c>
      <c r="C157" s="14">
        <f>SUM(C8:C156)</f>
        <v>492154021611</v>
      </c>
      <c r="E157" s="14">
        <f>SUM(E8:E156)</f>
        <v>-3453832</v>
      </c>
      <c r="G157" s="14">
        <f>SUM(G8:G156)</f>
        <v>492157475443</v>
      </c>
      <c r="I157" s="14">
        <f>SUM(I8:I156)</f>
        <v>3943847823119</v>
      </c>
      <c r="K157" s="14">
        <f>SUM(K8:K156)</f>
        <v>1480754854</v>
      </c>
      <c r="M157" s="14">
        <f>SUM(M8:M156)</f>
        <v>3943847823119</v>
      </c>
    </row>
    <row r="158" spans="1:13" ht="13.5" thickTop="1" x14ac:dyDescent="0.2">
      <c r="M158" s="19"/>
    </row>
    <row r="159" spans="1:13" x14ac:dyDescent="0.2">
      <c r="M159" s="19"/>
    </row>
    <row r="160" spans="1:13" x14ac:dyDescent="0.2">
      <c r="M160" s="1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-0.499984740745262"/>
    <pageSetUpPr fitToPage="1"/>
  </sheetPr>
  <dimension ref="A1:T25"/>
  <sheetViews>
    <sheetView rightToLeft="1" workbookViewId="0">
      <selection activeCell="T17" sqref="T17"/>
    </sheetView>
  </sheetViews>
  <sheetFormatPr defaultRowHeight="12.75" x14ac:dyDescent="0.2"/>
  <cols>
    <col min="1" max="1" width="28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.1406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7.7109375" bestFit="1" customWidth="1"/>
    <col min="17" max="17" width="1.28515625" customWidth="1"/>
    <col min="18" max="18" width="10.7109375" bestFit="1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</row>
    <row r="2" spans="1:20" ht="21.75" customHeight="1" x14ac:dyDescent="0.2">
      <c r="A2" s="107" t="s">
        <v>186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</row>
    <row r="3" spans="1:20" ht="21.75" customHeight="1" x14ac:dyDescent="0.2">
      <c r="A3" s="107" t="s">
        <v>365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</row>
    <row r="4" spans="1:20" ht="14.45" customHeight="1" x14ac:dyDescent="0.2"/>
    <row r="5" spans="1:20" ht="14.45" customHeight="1" x14ac:dyDescent="0.2">
      <c r="A5" s="109" t="s">
        <v>319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</row>
    <row r="6" spans="1:20" ht="14.45" customHeight="1" x14ac:dyDescent="0.2">
      <c r="A6" s="110" t="s">
        <v>189</v>
      </c>
      <c r="J6" s="110" t="s">
        <v>205</v>
      </c>
      <c r="K6" s="110"/>
      <c r="L6" s="110"/>
      <c r="M6" s="110"/>
      <c r="N6" s="110"/>
      <c r="P6" s="110" t="s">
        <v>206</v>
      </c>
      <c r="Q6" s="110"/>
      <c r="R6" s="110"/>
      <c r="S6" s="110"/>
      <c r="T6" s="110"/>
    </row>
    <row r="7" spans="1:20" ht="29.1" customHeight="1" x14ac:dyDescent="0.2">
      <c r="A7" s="110"/>
      <c r="C7" s="16" t="s">
        <v>320</v>
      </c>
      <c r="E7" s="128" t="s">
        <v>66</v>
      </c>
      <c r="F7" s="128"/>
      <c r="H7" s="16" t="s">
        <v>321</v>
      </c>
      <c r="J7" s="17" t="s">
        <v>322</v>
      </c>
      <c r="K7" s="3"/>
      <c r="L7" s="17" t="s">
        <v>310</v>
      </c>
      <c r="M7" s="3"/>
      <c r="N7" s="17" t="s">
        <v>323</v>
      </c>
      <c r="P7" s="17" t="s">
        <v>322</v>
      </c>
      <c r="Q7" s="3"/>
      <c r="R7" s="17" t="s">
        <v>310</v>
      </c>
      <c r="S7" s="3"/>
      <c r="T7" s="17" t="s">
        <v>323</v>
      </c>
    </row>
    <row r="8" spans="1:20" ht="21.75" customHeight="1" x14ac:dyDescent="0.2">
      <c r="A8" s="57" t="s">
        <v>95</v>
      </c>
      <c r="C8" s="3"/>
      <c r="E8" s="57" t="s">
        <v>97</v>
      </c>
      <c r="F8" s="3"/>
      <c r="H8" s="51">
        <v>26</v>
      </c>
      <c r="J8" s="50">
        <v>23112110814</v>
      </c>
      <c r="L8" s="50">
        <v>0</v>
      </c>
      <c r="N8" s="50">
        <v>23112110814</v>
      </c>
      <c r="P8" s="50">
        <v>190305734364</v>
      </c>
      <c r="R8" s="50">
        <v>0</v>
      </c>
      <c r="T8" s="50">
        <v>190305734364</v>
      </c>
    </row>
    <row r="9" spans="1:20" ht="21.75" customHeight="1" x14ac:dyDescent="0.2">
      <c r="A9" s="58" t="s">
        <v>98</v>
      </c>
      <c r="E9" s="58" t="s">
        <v>100</v>
      </c>
      <c r="H9" s="53">
        <v>23</v>
      </c>
      <c r="J9" s="52">
        <v>10858397022</v>
      </c>
      <c r="L9" s="52">
        <v>0</v>
      </c>
      <c r="N9" s="52">
        <v>10858397022</v>
      </c>
      <c r="P9" s="52">
        <v>92988740879</v>
      </c>
      <c r="R9" s="52">
        <v>0</v>
      </c>
      <c r="T9" s="52">
        <v>92988740879</v>
      </c>
    </row>
    <row r="10" spans="1:20" ht="21.75" customHeight="1" x14ac:dyDescent="0.2">
      <c r="A10" s="58" t="s">
        <v>107</v>
      </c>
      <c r="E10" s="58" t="s">
        <v>109</v>
      </c>
      <c r="H10" s="53">
        <v>20.5</v>
      </c>
      <c r="J10" s="52">
        <v>16907743170</v>
      </c>
      <c r="L10" s="52">
        <v>0</v>
      </c>
      <c r="N10" s="52">
        <v>16907743170</v>
      </c>
      <c r="P10" s="52">
        <v>138558348327</v>
      </c>
      <c r="R10" s="52">
        <v>0</v>
      </c>
      <c r="T10" s="52">
        <v>138558348327</v>
      </c>
    </row>
    <row r="11" spans="1:20" ht="21.75" customHeight="1" x14ac:dyDescent="0.2">
      <c r="A11" s="58" t="s">
        <v>110</v>
      </c>
      <c r="E11" s="58" t="s">
        <v>111</v>
      </c>
      <c r="H11" s="53">
        <v>20.5</v>
      </c>
      <c r="J11" s="52">
        <v>19895229247</v>
      </c>
      <c r="L11" s="52">
        <v>0</v>
      </c>
      <c r="N11" s="52">
        <v>19895229247</v>
      </c>
      <c r="P11" s="52">
        <v>158487708343</v>
      </c>
      <c r="R11" s="52">
        <v>0</v>
      </c>
      <c r="T11" s="52">
        <v>158487708343</v>
      </c>
    </row>
    <row r="12" spans="1:20" ht="21.75" customHeight="1" x14ac:dyDescent="0.2">
      <c r="A12" s="58" t="s">
        <v>104</v>
      </c>
      <c r="E12" s="58" t="s">
        <v>106</v>
      </c>
      <c r="H12" s="53">
        <v>20.5</v>
      </c>
      <c r="J12" s="52">
        <v>6661335974</v>
      </c>
      <c r="L12" s="52">
        <v>0</v>
      </c>
      <c r="N12" s="52">
        <v>6661335974</v>
      </c>
      <c r="P12" s="52">
        <v>36717194855</v>
      </c>
      <c r="R12" s="52">
        <v>0</v>
      </c>
      <c r="T12" s="52">
        <v>36717194855</v>
      </c>
    </row>
    <row r="13" spans="1:20" ht="21.75" customHeight="1" x14ac:dyDescent="0.2">
      <c r="A13" s="58" t="s">
        <v>101</v>
      </c>
      <c r="E13" s="58" t="s">
        <v>103</v>
      </c>
      <c r="H13" s="53">
        <v>18</v>
      </c>
      <c r="J13" s="52">
        <v>3171946728</v>
      </c>
      <c r="L13" s="52">
        <v>0</v>
      </c>
      <c r="N13" s="52">
        <v>3171946728</v>
      </c>
      <c r="P13" s="52">
        <v>17460766404</v>
      </c>
      <c r="R13" s="52">
        <v>0</v>
      </c>
      <c r="T13" s="52">
        <v>17460766404</v>
      </c>
    </row>
    <row r="14" spans="1:20" ht="21.75" customHeight="1" x14ac:dyDescent="0.2">
      <c r="A14" s="58" t="s">
        <v>90</v>
      </c>
      <c r="E14" s="58" t="s">
        <v>89</v>
      </c>
      <c r="H14" s="53">
        <v>18</v>
      </c>
      <c r="J14" s="52">
        <v>18734659571</v>
      </c>
      <c r="L14" s="52">
        <v>0</v>
      </c>
      <c r="N14" s="52">
        <v>18734659571</v>
      </c>
      <c r="P14" s="52">
        <v>97441505273</v>
      </c>
      <c r="R14" s="52">
        <v>0</v>
      </c>
      <c r="T14" s="96">
        <v>97441505273</v>
      </c>
    </row>
    <row r="15" spans="1:20" ht="21.75" customHeight="1" x14ac:dyDescent="0.2">
      <c r="A15" s="63" t="s">
        <v>92</v>
      </c>
      <c r="B15" s="25"/>
      <c r="C15" s="25"/>
      <c r="D15" s="25"/>
      <c r="E15" s="63" t="s">
        <v>94</v>
      </c>
      <c r="F15" s="25"/>
      <c r="G15" s="25"/>
      <c r="H15" s="64">
        <v>18</v>
      </c>
      <c r="I15" s="25"/>
      <c r="J15" s="65">
        <v>29592419139</v>
      </c>
      <c r="K15" s="25"/>
      <c r="L15" s="65">
        <v>0</v>
      </c>
      <c r="M15" s="25"/>
      <c r="N15" s="65">
        <v>29592419139</v>
      </c>
      <c r="O15" s="25"/>
      <c r="P15" s="65">
        <v>247640625012</v>
      </c>
      <c r="Q15" s="25"/>
      <c r="R15" s="65">
        <v>0</v>
      </c>
      <c r="S15" s="25"/>
      <c r="T15" s="65">
        <v>247640625012</v>
      </c>
    </row>
    <row r="16" spans="1:20" ht="21.75" customHeight="1" x14ac:dyDescent="0.2">
      <c r="A16" s="63" t="s">
        <v>221</v>
      </c>
      <c r="B16" s="25"/>
      <c r="C16" s="25"/>
      <c r="D16" s="25"/>
      <c r="E16" s="63" t="s">
        <v>314</v>
      </c>
      <c r="F16" s="25"/>
      <c r="G16" s="25"/>
      <c r="H16" s="64">
        <v>18</v>
      </c>
      <c r="I16" s="25"/>
      <c r="J16" s="65">
        <v>0</v>
      </c>
      <c r="K16" s="25"/>
      <c r="L16" s="65">
        <v>0</v>
      </c>
      <c r="M16" s="25"/>
      <c r="N16" s="65">
        <v>0</v>
      </c>
      <c r="O16" s="25"/>
      <c r="P16" s="65">
        <v>37119311055</v>
      </c>
      <c r="Q16" s="25"/>
      <c r="R16" s="65">
        <v>0</v>
      </c>
      <c r="S16" s="25"/>
      <c r="T16" s="65">
        <v>37119311055</v>
      </c>
    </row>
    <row r="17" spans="1:20" ht="21.75" customHeight="1" x14ac:dyDescent="0.2">
      <c r="A17" s="63" t="s">
        <v>392</v>
      </c>
      <c r="B17" s="25"/>
      <c r="C17" s="25"/>
      <c r="D17" s="25"/>
      <c r="E17" s="63"/>
      <c r="F17" s="25"/>
      <c r="G17" s="25"/>
      <c r="H17" s="64"/>
      <c r="I17" s="25"/>
      <c r="J17" s="65">
        <v>0</v>
      </c>
      <c r="K17" s="25"/>
      <c r="L17" s="65">
        <v>0</v>
      </c>
      <c r="M17" s="25"/>
      <c r="N17" s="65">
        <v>0</v>
      </c>
      <c r="O17" s="25"/>
      <c r="P17" s="65">
        <v>19141242890</v>
      </c>
      <c r="Q17" s="25"/>
      <c r="R17" s="65">
        <v>0</v>
      </c>
      <c r="S17" s="25"/>
      <c r="T17" s="65">
        <v>19141242890</v>
      </c>
    </row>
    <row r="18" spans="1:20" ht="21.75" customHeight="1" x14ac:dyDescent="0.2">
      <c r="A18" s="13" t="s">
        <v>26</v>
      </c>
      <c r="C18" s="14"/>
      <c r="E18" s="14"/>
      <c r="H18" s="14"/>
      <c r="J18" s="14">
        <f>SUM(J8:J16)</f>
        <v>128933841665</v>
      </c>
      <c r="L18" s="14">
        <v>0</v>
      </c>
      <c r="N18" s="14">
        <f>SUM(N8:N16)</f>
        <v>128933841665</v>
      </c>
      <c r="P18" s="14">
        <f>SUM(P8:P17)</f>
        <v>1035861177402</v>
      </c>
      <c r="R18" s="14">
        <v>0</v>
      </c>
      <c r="T18" s="14">
        <f>SUM(T8:T17)</f>
        <v>1035861177402</v>
      </c>
    </row>
    <row r="20" spans="1:20" x14ac:dyDescent="0.2">
      <c r="T20" s="19">
        <f>T18-'درآمد سرمایه گذاری در سهام'!N9-'درآمد سرمایه گذاری در اوراق به'!L28</f>
        <v>-2797757110</v>
      </c>
    </row>
    <row r="21" spans="1:20" x14ac:dyDescent="0.2">
      <c r="T21" s="19"/>
    </row>
    <row r="22" spans="1:20" x14ac:dyDescent="0.2">
      <c r="T22" s="19"/>
    </row>
    <row r="23" spans="1:20" x14ac:dyDescent="0.2">
      <c r="T23" s="19">
        <f>T18-'درآمد سرمایه گذاری در اوراق به'!L28</f>
        <v>19141242890</v>
      </c>
    </row>
    <row r="24" spans="1:20" x14ac:dyDescent="0.2">
      <c r="T24" s="19"/>
    </row>
    <row r="25" spans="1:20" x14ac:dyDescent="0.2">
      <c r="T25" s="19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-0.499984740745262"/>
    <pageSetUpPr fitToPage="1"/>
  </sheetPr>
  <dimension ref="A1:X37"/>
  <sheetViews>
    <sheetView rightToLeft="1" topLeftCell="A4" workbookViewId="0">
      <pane xSplit="1" topLeftCell="B1" activePane="topRight" state="frozen"/>
      <selection pane="topRight" activeCell="Q20" sqref="Q20"/>
    </sheetView>
  </sheetViews>
  <sheetFormatPr defaultRowHeight="12.75" x14ac:dyDescent="0.2"/>
  <cols>
    <col min="1" max="1" width="28" bestFit="1" customWidth="1"/>
    <col min="2" max="2" width="1.28515625" customWidth="1"/>
    <col min="3" max="3" width="11" bestFit="1" customWidth="1"/>
    <col min="4" max="4" width="1.28515625" customWidth="1"/>
    <col min="5" max="5" width="17.5703125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3.85546875" customWidth="1"/>
    <col min="18" max="18" width="1.28515625" customWidth="1"/>
    <col min="19" max="19" width="0.28515625" customWidth="1"/>
    <col min="20" max="20" width="16.28515625" customWidth="1"/>
    <col min="21" max="21" width="17.42578125" customWidth="1"/>
    <col min="22" max="23" width="14" customWidth="1"/>
    <col min="24" max="24" width="15.28515625" customWidth="1"/>
    <col min="25" max="25" width="9.140625" customWidth="1"/>
  </cols>
  <sheetData>
    <row r="1" spans="1:24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24" ht="21.75" customHeight="1" x14ac:dyDescent="0.2">
      <c r="A2" s="107" t="s">
        <v>186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24" ht="21.75" customHeight="1" x14ac:dyDescent="0.2">
      <c r="A3" s="107" t="s">
        <v>365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1:24" ht="14.45" customHeight="1" x14ac:dyDescent="0.2"/>
    <row r="5" spans="1:24" ht="14.45" customHeight="1" x14ac:dyDescent="0.2">
      <c r="A5" s="109" t="s">
        <v>325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</row>
    <row r="6" spans="1:24" ht="14.45" customHeight="1" x14ac:dyDescent="0.2">
      <c r="A6" s="110" t="s">
        <v>189</v>
      </c>
      <c r="C6" s="110" t="s">
        <v>205</v>
      </c>
      <c r="D6" s="110"/>
      <c r="E6" s="110"/>
      <c r="F6" s="110"/>
      <c r="G6" s="110"/>
      <c r="H6" s="110"/>
      <c r="I6" s="110"/>
      <c r="K6" s="110" t="s">
        <v>206</v>
      </c>
      <c r="L6" s="110"/>
      <c r="M6" s="110"/>
      <c r="N6" s="110"/>
      <c r="O6" s="110"/>
      <c r="P6" s="110"/>
      <c r="Q6" s="110"/>
      <c r="R6" s="110"/>
    </row>
    <row r="7" spans="1:24" ht="29.1" customHeight="1" x14ac:dyDescent="0.2">
      <c r="A7" s="110"/>
      <c r="C7" s="17" t="s">
        <v>10</v>
      </c>
      <c r="D7" s="3"/>
      <c r="E7" s="17" t="s">
        <v>326</v>
      </c>
      <c r="F7" s="3"/>
      <c r="G7" s="17" t="s">
        <v>327</v>
      </c>
      <c r="H7" s="3"/>
      <c r="I7" s="17" t="s">
        <v>328</v>
      </c>
      <c r="K7" s="17" t="s">
        <v>10</v>
      </c>
      <c r="L7" s="3"/>
      <c r="M7" s="17" t="s">
        <v>326</v>
      </c>
      <c r="N7" s="3"/>
      <c r="O7" s="17" t="s">
        <v>327</v>
      </c>
      <c r="P7" s="3"/>
      <c r="Q7" s="130" t="s">
        <v>328</v>
      </c>
      <c r="R7" s="130"/>
      <c r="T7" s="87" t="s">
        <v>393</v>
      </c>
      <c r="U7" s="87" t="s">
        <v>394</v>
      </c>
      <c r="V7" s="87" t="s">
        <v>396</v>
      </c>
      <c r="X7" s="87" t="s">
        <v>395</v>
      </c>
    </row>
    <row r="8" spans="1:24" ht="21.75" customHeight="1" x14ac:dyDescent="0.2">
      <c r="A8" s="57" t="s">
        <v>51</v>
      </c>
      <c r="C8" s="50">
        <v>9570000</v>
      </c>
      <c r="E8" s="50">
        <v>177790622625</v>
      </c>
      <c r="G8" s="50">
        <v>180658213312</v>
      </c>
      <c r="I8" s="50">
        <v>-2867590687</v>
      </c>
      <c r="K8" s="50">
        <v>9570000</v>
      </c>
      <c r="M8" s="50">
        <v>177790622625</v>
      </c>
      <c r="O8" s="50">
        <v>180658213312</v>
      </c>
      <c r="Q8" s="103">
        <v>-2656213312</v>
      </c>
      <c r="R8" s="76"/>
      <c r="T8" s="19">
        <v>211377375</v>
      </c>
      <c r="V8" s="19">
        <v>-2656213312</v>
      </c>
      <c r="W8" s="19">
        <f>V8+T8</f>
        <v>-2444835937</v>
      </c>
      <c r="X8" s="19">
        <f>Q8+W8</f>
        <v>-5101049249</v>
      </c>
    </row>
    <row r="9" spans="1:24" ht="21.75" customHeight="1" x14ac:dyDescent="0.2">
      <c r="A9" s="58" t="s">
        <v>23</v>
      </c>
      <c r="C9" s="52">
        <v>400000</v>
      </c>
      <c r="E9" s="52">
        <v>6250063122</v>
      </c>
      <c r="G9" s="52">
        <v>6443122999</v>
      </c>
      <c r="I9" s="52">
        <v>-193059877</v>
      </c>
      <c r="K9" s="52">
        <v>400000</v>
      </c>
      <c r="M9" s="52">
        <v>6250063122</v>
      </c>
      <c r="O9" s="52">
        <v>6443122999</v>
      </c>
      <c r="Q9" s="105">
        <v>-155649479</v>
      </c>
      <c r="R9" s="61"/>
      <c r="T9" s="19">
        <v>5973030</v>
      </c>
      <c r="U9" s="19">
        <v>31437368</v>
      </c>
      <c r="V9" s="19">
        <v>-155649479</v>
      </c>
      <c r="W9" s="19">
        <f>V9+U9+T9</f>
        <v>-118239081</v>
      </c>
      <c r="X9" s="19">
        <f t="shared" ref="X9:X10" si="0">Q9+W9</f>
        <v>-273888560</v>
      </c>
    </row>
    <row r="10" spans="1:24" ht="21.75" customHeight="1" x14ac:dyDescent="0.2">
      <c r="A10" s="58" t="s">
        <v>22</v>
      </c>
      <c r="C10" s="52">
        <v>2460289</v>
      </c>
      <c r="E10" s="52">
        <v>13127284270</v>
      </c>
      <c r="G10" s="52">
        <v>14536366706</v>
      </c>
      <c r="I10" s="52">
        <v>-1409082436</v>
      </c>
      <c r="K10" s="52">
        <v>2460289</v>
      </c>
      <c r="M10" s="52">
        <v>13127284270</v>
      </c>
      <c r="O10" s="52">
        <v>14536366706</v>
      </c>
      <c r="Q10" s="105">
        <v>-1330507956</v>
      </c>
      <c r="R10" s="61"/>
      <c r="T10" s="19">
        <v>12545188</v>
      </c>
      <c r="U10" s="19">
        <v>66029292</v>
      </c>
      <c r="V10" s="19">
        <v>-1330507956</v>
      </c>
      <c r="W10" s="19">
        <f>V10+U10+T10</f>
        <v>-1251933476</v>
      </c>
      <c r="X10" s="19">
        <f t="shared" si="0"/>
        <v>-2582441432</v>
      </c>
    </row>
    <row r="11" spans="1:24" ht="21.75" customHeight="1" x14ac:dyDescent="0.2">
      <c r="A11" s="58" t="s">
        <v>50</v>
      </c>
      <c r="C11" s="52">
        <v>8500000</v>
      </c>
      <c r="E11" s="52">
        <v>85043390912</v>
      </c>
      <c r="G11" s="52">
        <v>79987195992</v>
      </c>
      <c r="I11" s="52">
        <v>5056194920</v>
      </c>
      <c r="K11" s="52">
        <v>8500000</v>
      </c>
      <c r="M11" s="52">
        <v>85043390912</v>
      </c>
      <c r="O11" s="52">
        <v>79987195992</v>
      </c>
      <c r="Q11" s="104">
        <v>5157304008</v>
      </c>
      <c r="R11" s="61"/>
      <c r="T11" s="19">
        <v>101109088</v>
      </c>
      <c r="V11" s="19">
        <v>5157304008</v>
      </c>
      <c r="W11" s="19">
        <f>V11-T11</f>
        <v>5056194920</v>
      </c>
      <c r="X11" s="19">
        <f>W11-Q11</f>
        <v>-101109088</v>
      </c>
    </row>
    <row r="12" spans="1:24" ht="21.75" customHeight="1" x14ac:dyDescent="0.2">
      <c r="A12" s="58" t="s">
        <v>48</v>
      </c>
      <c r="C12" s="52">
        <v>0</v>
      </c>
      <c r="E12" s="52">
        <v>0</v>
      </c>
      <c r="G12" s="52">
        <v>0</v>
      </c>
      <c r="I12" s="52">
        <v>0</v>
      </c>
      <c r="K12" s="52">
        <v>1000000</v>
      </c>
      <c r="M12" s="52">
        <v>14283018750</v>
      </c>
      <c r="O12" s="52">
        <v>15079586186</v>
      </c>
      <c r="Q12" s="104">
        <v>-779586186</v>
      </c>
      <c r="R12" s="61"/>
      <c r="T12" s="19">
        <v>16981250</v>
      </c>
      <c r="V12" s="19">
        <v>-779586186</v>
      </c>
      <c r="W12" s="19">
        <f>V12+U12+T12</f>
        <v>-762604936</v>
      </c>
      <c r="X12" s="19">
        <f t="shared" ref="X12:X27" si="1">W12-Q12</f>
        <v>16981250</v>
      </c>
    </row>
    <row r="13" spans="1:24" ht="21.75" customHeight="1" x14ac:dyDescent="0.2">
      <c r="A13" s="58" t="s">
        <v>43</v>
      </c>
      <c r="C13" s="52">
        <v>0</v>
      </c>
      <c r="E13" s="52">
        <v>0</v>
      </c>
      <c r="G13" s="52">
        <v>0</v>
      </c>
      <c r="I13" s="52">
        <v>0</v>
      </c>
      <c r="K13" s="52">
        <v>74959298</v>
      </c>
      <c r="M13" s="52">
        <v>960626073155</v>
      </c>
      <c r="O13" s="52">
        <v>899999992662</v>
      </c>
      <c r="Q13" s="104">
        <v>60626080493</v>
      </c>
      <c r="R13" s="61"/>
      <c r="V13" s="19">
        <v>60626080493</v>
      </c>
      <c r="W13" s="19">
        <f>V13</f>
        <v>60626080493</v>
      </c>
      <c r="X13" s="19">
        <f t="shared" si="1"/>
        <v>0</v>
      </c>
    </row>
    <row r="14" spans="1:24" ht="21.75" customHeight="1" x14ac:dyDescent="0.2">
      <c r="A14" s="58" t="s">
        <v>18</v>
      </c>
      <c r="C14" s="52">
        <v>0</v>
      </c>
      <c r="E14" s="52">
        <v>0</v>
      </c>
      <c r="G14" s="52">
        <v>0</v>
      </c>
      <c r="I14" s="52">
        <v>0</v>
      </c>
      <c r="K14" s="52">
        <v>37525329</v>
      </c>
      <c r="M14" s="52">
        <v>145485688905</v>
      </c>
      <c r="O14" s="52">
        <v>145485700533</v>
      </c>
      <c r="Q14" s="105">
        <v>-11628</v>
      </c>
      <c r="R14" s="61"/>
      <c r="T14" s="19">
        <v>953631179</v>
      </c>
      <c r="U14" s="19">
        <v>9536311788</v>
      </c>
      <c r="V14">
        <v>0</v>
      </c>
      <c r="W14">
        <v>0</v>
      </c>
      <c r="X14" s="19">
        <f t="shared" si="1"/>
        <v>11628</v>
      </c>
    </row>
    <row r="15" spans="1:24" ht="21.75" customHeight="1" x14ac:dyDescent="0.2">
      <c r="A15" s="58" t="s">
        <v>211</v>
      </c>
      <c r="C15" s="52">
        <v>0</v>
      </c>
      <c r="E15" s="52">
        <v>0</v>
      </c>
      <c r="G15" s="52">
        <v>0</v>
      </c>
      <c r="I15" s="52">
        <v>0</v>
      </c>
      <c r="K15" s="52">
        <v>141330</v>
      </c>
      <c r="M15" s="52">
        <v>163951799746</v>
      </c>
      <c r="O15" s="52">
        <v>221958876364</v>
      </c>
      <c r="Q15" s="105">
        <v>-29921740599</v>
      </c>
      <c r="R15" s="61"/>
      <c r="T15" s="19">
        <v>125373596</v>
      </c>
      <c r="U15" s="19">
        <v>381419324</v>
      </c>
      <c r="V15" s="19">
        <v>-29921740599</v>
      </c>
      <c r="W15" s="19">
        <f>V15+U15+T15</f>
        <v>-29414947679</v>
      </c>
      <c r="X15" s="19">
        <f t="shared" si="1"/>
        <v>506792920</v>
      </c>
    </row>
    <row r="16" spans="1:24" ht="21.75" customHeight="1" x14ac:dyDescent="0.2">
      <c r="A16" s="78" t="s">
        <v>212</v>
      </c>
      <c r="C16" s="80">
        <v>0</v>
      </c>
      <c r="E16" s="80">
        <v>0</v>
      </c>
      <c r="G16" s="80">
        <v>0</v>
      </c>
      <c r="I16" s="80">
        <v>0</v>
      </c>
      <c r="K16" s="80">
        <v>11380</v>
      </c>
      <c r="M16" s="80">
        <v>13100428390</v>
      </c>
      <c r="O16" s="80">
        <v>13761082824</v>
      </c>
      <c r="Q16" s="105">
        <v>949112007</v>
      </c>
      <c r="R16" s="61"/>
      <c r="T16" s="19">
        <v>12519799</v>
      </c>
      <c r="U16" s="19">
        <v>65894210</v>
      </c>
      <c r="V16" s="19">
        <v>949112007</v>
      </c>
      <c r="W16" s="19">
        <f>V16-U16-T16</f>
        <v>870697998</v>
      </c>
      <c r="X16" s="19">
        <f>W16-Q16</f>
        <v>-78414009</v>
      </c>
    </row>
    <row r="17" spans="1:24" ht="21.75" customHeight="1" x14ac:dyDescent="0.2">
      <c r="A17" s="78" t="s">
        <v>52</v>
      </c>
      <c r="C17" s="80">
        <v>0</v>
      </c>
      <c r="E17" s="80">
        <v>0</v>
      </c>
      <c r="G17" s="80">
        <v>0</v>
      </c>
      <c r="I17" s="80">
        <v>0</v>
      </c>
      <c r="K17" s="80">
        <v>42929171</v>
      </c>
      <c r="M17" s="80">
        <v>622746801102</v>
      </c>
      <c r="O17" s="80">
        <v>598738663121</v>
      </c>
      <c r="Q17" s="104">
        <v>24756328275</v>
      </c>
      <c r="R17" s="61"/>
      <c r="T17" s="19">
        <v>748190294</v>
      </c>
      <c r="V17" s="19">
        <v>24756328275</v>
      </c>
      <c r="W17" s="19">
        <f>V17-T17</f>
        <v>24008137981</v>
      </c>
      <c r="X17" s="19">
        <f t="shared" si="1"/>
        <v>-748190294</v>
      </c>
    </row>
    <row r="18" spans="1:24" ht="21.75" customHeight="1" x14ac:dyDescent="0.2">
      <c r="A18" s="78" t="s">
        <v>44</v>
      </c>
      <c r="C18" s="80">
        <v>0</v>
      </c>
      <c r="E18" s="80">
        <v>0</v>
      </c>
      <c r="G18" s="80">
        <v>0</v>
      </c>
      <c r="I18" s="80">
        <v>0</v>
      </c>
      <c r="K18" s="80">
        <v>176818</v>
      </c>
      <c r="M18" s="80">
        <v>3205435722</v>
      </c>
      <c r="O18" s="80">
        <v>3225893495</v>
      </c>
      <c r="Q18" s="104">
        <v>-16646795</v>
      </c>
      <c r="R18" s="61"/>
      <c r="T18" s="19">
        <v>3810978</v>
      </c>
      <c r="V18" s="19">
        <v>-16646795</v>
      </c>
      <c r="W18" s="19">
        <f>V18+U18+T18</f>
        <v>-12835817</v>
      </c>
      <c r="X18" s="19">
        <f t="shared" si="1"/>
        <v>3810978</v>
      </c>
    </row>
    <row r="19" spans="1:24" ht="21.75" customHeight="1" x14ac:dyDescent="0.2">
      <c r="A19" s="78" t="s">
        <v>49</v>
      </c>
      <c r="C19" s="80">
        <v>0</v>
      </c>
      <c r="E19" s="80">
        <v>0</v>
      </c>
      <c r="G19" s="80">
        <v>0</v>
      </c>
      <c r="I19" s="80">
        <v>0</v>
      </c>
      <c r="K19" s="80">
        <v>1335000</v>
      </c>
      <c r="M19" s="80">
        <v>16256991896</v>
      </c>
      <c r="O19" s="80">
        <v>18017099257</v>
      </c>
      <c r="Q19" s="104">
        <v>-1740779257</v>
      </c>
      <c r="R19" s="61"/>
      <c r="T19" s="19">
        <v>19328104</v>
      </c>
      <c r="V19" s="19">
        <v>-1740779257</v>
      </c>
      <c r="W19" s="19">
        <f>V19+U19+T19</f>
        <v>-1721451153</v>
      </c>
      <c r="X19" s="19">
        <f t="shared" si="1"/>
        <v>19328104</v>
      </c>
    </row>
    <row r="20" spans="1:24" ht="21.75" customHeight="1" x14ac:dyDescent="0.2">
      <c r="A20" s="78" t="s">
        <v>216</v>
      </c>
      <c r="C20" s="80">
        <v>0</v>
      </c>
      <c r="E20" s="80">
        <v>0</v>
      </c>
      <c r="G20" s="80">
        <v>0</v>
      </c>
      <c r="I20" s="80">
        <v>0</v>
      </c>
      <c r="K20" s="80">
        <v>4000000</v>
      </c>
      <c r="M20" s="80">
        <v>74996924832</v>
      </c>
      <c r="O20" s="80">
        <v>76429132500</v>
      </c>
      <c r="Q20" s="104">
        <v>-1343042980</v>
      </c>
      <c r="R20" s="61"/>
      <c r="T20" s="19">
        <v>89164688</v>
      </c>
      <c r="V20" s="19">
        <v>-1343042980</v>
      </c>
      <c r="W20" s="19">
        <f>V20+U20+T20</f>
        <v>-1253878292</v>
      </c>
      <c r="X20" s="19">
        <f t="shared" si="1"/>
        <v>89164688</v>
      </c>
    </row>
    <row r="21" spans="1:24" ht="21.75" customHeight="1" x14ac:dyDescent="0.2">
      <c r="A21" s="78" t="s">
        <v>25</v>
      </c>
      <c r="C21" s="80">
        <v>0</v>
      </c>
      <c r="E21" s="80">
        <v>0</v>
      </c>
      <c r="G21" s="80">
        <v>0</v>
      </c>
      <c r="I21" s="80">
        <v>0</v>
      </c>
      <c r="K21" s="80">
        <v>1</v>
      </c>
      <c r="M21" s="80">
        <v>1</v>
      </c>
      <c r="O21" s="80">
        <v>1815326263476</v>
      </c>
      <c r="Q21" s="105">
        <v>91936094095</v>
      </c>
      <c r="R21" s="61"/>
      <c r="V21" s="19">
        <v>91936094095</v>
      </c>
      <c r="W21" s="19">
        <f>V21-U21-T21</f>
        <v>91936094095</v>
      </c>
      <c r="X21" s="19">
        <f t="shared" si="1"/>
        <v>0</v>
      </c>
    </row>
    <row r="22" spans="1:24" ht="21.75" customHeight="1" x14ac:dyDescent="0.2">
      <c r="A22" s="58" t="s">
        <v>87</v>
      </c>
      <c r="C22" s="52">
        <v>9800</v>
      </c>
      <c r="E22" s="52">
        <v>7439497348</v>
      </c>
      <c r="G22" s="52">
        <v>5928905193</v>
      </c>
      <c r="I22" s="52">
        <v>1510592155</v>
      </c>
      <c r="K22" s="52">
        <v>10400</v>
      </c>
      <c r="M22" s="52">
        <v>7813379572</v>
      </c>
      <c r="O22" s="52">
        <v>6291899389</v>
      </c>
      <c r="Q22" s="105">
        <v>1522896611</v>
      </c>
      <c r="R22" s="61"/>
      <c r="T22" s="19">
        <v>1416428</v>
      </c>
      <c r="V22" s="19">
        <v>1522896611</v>
      </c>
      <c r="W22" s="19">
        <f>V22-T22</f>
        <v>1521480183</v>
      </c>
      <c r="X22" s="19">
        <f t="shared" si="1"/>
        <v>-1416428</v>
      </c>
    </row>
    <row r="23" spans="1:24" ht="21.75" customHeight="1" x14ac:dyDescent="0.2">
      <c r="A23" s="58" t="s">
        <v>68</v>
      </c>
      <c r="C23" s="52">
        <v>36100</v>
      </c>
      <c r="E23" s="52">
        <v>30762092362</v>
      </c>
      <c r="G23" s="52">
        <v>25751959611</v>
      </c>
      <c r="I23" s="52">
        <v>5010132751</v>
      </c>
      <c r="K23" s="52">
        <v>36100</v>
      </c>
      <c r="M23" s="52">
        <v>30762092362</v>
      </c>
      <c r="O23" s="52">
        <v>25751959611</v>
      </c>
      <c r="Q23" s="105">
        <v>5015709389</v>
      </c>
      <c r="R23" s="61"/>
      <c r="T23" s="19">
        <v>5576638</v>
      </c>
      <c r="V23" s="19">
        <v>5015709389</v>
      </c>
      <c r="W23" s="19">
        <f>V23-T23</f>
        <v>5010132751</v>
      </c>
      <c r="X23" s="19">
        <f t="shared" si="1"/>
        <v>-5576638</v>
      </c>
    </row>
    <row r="24" spans="1:24" ht="21.75" customHeight="1" x14ac:dyDescent="0.2">
      <c r="A24" s="58" t="s">
        <v>84</v>
      </c>
      <c r="C24" s="52">
        <v>740100</v>
      </c>
      <c r="E24" s="52">
        <v>740100000000</v>
      </c>
      <c r="G24" s="52">
        <v>614193860181</v>
      </c>
      <c r="I24" s="52">
        <v>125906139819</v>
      </c>
      <c r="K24" s="52">
        <v>740100</v>
      </c>
      <c r="M24" s="52">
        <v>740100000000</v>
      </c>
      <c r="O24" s="52">
        <v>614193860181</v>
      </c>
      <c r="Q24" s="105">
        <v>125906139819</v>
      </c>
      <c r="R24" s="61"/>
      <c r="V24" s="19">
        <v>125906139819</v>
      </c>
      <c r="W24" s="19">
        <f>V24</f>
        <v>125906139819</v>
      </c>
      <c r="X24" s="19">
        <f t="shared" si="1"/>
        <v>0</v>
      </c>
    </row>
    <row r="25" spans="1:24" ht="21.75" customHeight="1" x14ac:dyDescent="0.2">
      <c r="A25" s="58" t="s">
        <v>110</v>
      </c>
      <c r="C25" s="52">
        <v>0</v>
      </c>
      <c r="E25" s="52">
        <v>0</v>
      </c>
      <c r="G25" s="52">
        <v>0</v>
      </c>
      <c r="I25" s="52">
        <v>0</v>
      </c>
      <c r="K25" s="52">
        <v>5000</v>
      </c>
      <c r="M25" s="52">
        <v>4599166250</v>
      </c>
      <c r="O25" s="52">
        <v>4259227875</v>
      </c>
      <c r="Q25" s="105">
        <v>340772125</v>
      </c>
      <c r="R25" s="61"/>
      <c r="T25" s="19">
        <v>833750</v>
      </c>
      <c r="V25" s="19">
        <v>340772125</v>
      </c>
      <c r="W25" s="19">
        <f>V25-T25</f>
        <v>339938375</v>
      </c>
      <c r="X25" s="19">
        <f t="shared" si="1"/>
        <v>-833750</v>
      </c>
    </row>
    <row r="26" spans="1:24" ht="21.75" customHeight="1" x14ac:dyDescent="0.2">
      <c r="A26" s="58" t="s">
        <v>221</v>
      </c>
      <c r="C26" s="52">
        <v>0</v>
      </c>
      <c r="E26" s="52">
        <v>0</v>
      </c>
      <c r="G26" s="52">
        <v>0</v>
      </c>
      <c r="I26" s="52">
        <v>0</v>
      </c>
      <c r="K26" s="52">
        <v>760000</v>
      </c>
      <c r="M26" s="52">
        <v>760000000000</v>
      </c>
      <c r="O26" s="52">
        <v>683876025000</v>
      </c>
      <c r="Q26" s="105">
        <v>76123975000</v>
      </c>
      <c r="R26" s="61"/>
      <c r="V26" s="19">
        <v>76123975000</v>
      </c>
      <c r="W26" s="19">
        <f>V26</f>
        <v>76123975000</v>
      </c>
      <c r="X26" s="19">
        <f t="shared" si="1"/>
        <v>0</v>
      </c>
    </row>
    <row r="27" spans="1:24" ht="21.75" customHeight="1" x14ac:dyDescent="0.2">
      <c r="A27" s="59" t="s">
        <v>107</v>
      </c>
      <c r="C27" s="56">
        <v>0</v>
      </c>
      <c r="E27" s="56">
        <v>0</v>
      </c>
      <c r="G27" s="56">
        <v>0</v>
      </c>
      <c r="I27" s="56">
        <v>0</v>
      </c>
      <c r="K27" s="56">
        <v>10000</v>
      </c>
      <c r="M27" s="56">
        <v>9628254563</v>
      </c>
      <c r="O27" s="56">
        <v>9247643561</v>
      </c>
      <c r="Q27" s="106">
        <v>382356439</v>
      </c>
      <c r="R27" s="62"/>
      <c r="T27" s="19">
        <v>1745437</v>
      </c>
      <c r="V27" s="19">
        <v>382356439</v>
      </c>
      <c r="W27" s="19">
        <f>V27-T27</f>
        <v>380611002</v>
      </c>
      <c r="X27" s="19">
        <f t="shared" si="1"/>
        <v>-1745437</v>
      </c>
    </row>
    <row r="28" spans="1:24" ht="21.75" customHeight="1" thickBot="1" x14ac:dyDescent="0.25">
      <c r="A28" s="13" t="s">
        <v>26</v>
      </c>
      <c r="C28" s="14">
        <f>SUM(C8:C27)</f>
        <v>21716289</v>
      </c>
      <c r="E28" s="14">
        <f>SUM(E8:E27)</f>
        <v>1060512950639</v>
      </c>
      <c r="G28" s="14">
        <f>SUM(G8:G27)</f>
        <v>927499623994</v>
      </c>
      <c r="I28" s="14">
        <f>SUM(I8:I27)</f>
        <v>133013326645</v>
      </c>
      <c r="K28" s="14">
        <f>SUM(K8:K27)</f>
        <v>184570216</v>
      </c>
      <c r="M28" s="14">
        <f>SUM(M8:M27)</f>
        <v>3849767416175</v>
      </c>
      <c r="O28" s="14">
        <f>SUM(O8:O27)</f>
        <v>5433267805044</v>
      </c>
      <c r="Q28" s="129">
        <f>SUM(Q8:R27)</f>
        <v>354772590069</v>
      </c>
      <c r="R28" s="129"/>
      <c r="T28" s="39">
        <f>SUM(T8:T27)</f>
        <v>2309576822</v>
      </c>
      <c r="U28" s="39">
        <f>SUM(U8:U27)</f>
        <v>10081091982</v>
      </c>
      <c r="V28" s="19">
        <f>SUM(V8:V27)</f>
        <v>354772601697</v>
      </c>
    </row>
    <row r="29" spans="1:24" ht="13.5" thickTop="1" x14ac:dyDescent="0.2"/>
    <row r="30" spans="1:24" x14ac:dyDescent="0.2">
      <c r="Q30" s="19">
        <v>354772590069</v>
      </c>
    </row>
    <row r="31" spans="1:24" x14ac:dyDescent="0.2">
      <c r="O31" s="19">
        <f>Q28-'درآمد سرمایه گذاری در اوراق به'!P28-'درآمد سرمایه گذاری در صندوق'!S30-'درآمد سرمایه گذاری در سهام'!S22</f>
        <v>0</v>
      </c>
      <c r="Q31" s="19">
        <f>Q30-Q28</f>
        <v>0</v>
      </c>
    </row>
    <row r="32" spans="1:24" x14ac:dyDescent="0.2">
      <c r="G32" s="19"/>
      <c r="O32" s="19"/>
      <c r="Q32" s="19"/>
      <c r="T32" s="40">
        <f>U28+T28</f>
        <v>12390668804</v>
      </c>
    </row>
    <row r="33" spans="17:17" x14ac:dyDescent="0.2">
      <c r="Q33" s="19"/>
    </row>
    <row r="34" spans="17:17" x14ac:dyDescent="0.2">
      <c r="Q34" s="19"/>
    </row>
    <row r="35" spans="17:17" x14ac:dyDescent="0.2">
      <c r="Q35" s="19"/>
    </row>
    <row r="36" spans="17:17" x14ac:dyDescent="0.2">
      <c r="Q36" s="19"/>
    </row>
    <row r="37" spans="17:17" x14ac:dyDescent="0.2">
      <c r="Q37" s="19"/>
    </row>
  </sheetData>
  <mergeCells count="9">
    <mergeCell ref="Q28:R28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8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-0.499984740745262"/>
    <pageSetUpPr fitToPage="1"/>
  </sheetPr>
  <dimension ref="A1:W31"/>
  <sheetViews>
    <sheetView rightToLeft="1" zoomScale="115" zoomScaleNormal="115" workbookViewId="0">
      <selection activeCell="S16" sqref="S1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85546875" bestFit="1" customWidth="1"/>
    <col min="7" max="7" width="1.28515625" customWidth="1"/>
    <col min="8" max="8" width="14.425781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6.140625" bestFit="1" customWidth="1"/>
    <col min="18" max="18" width="1.28515625" customWidth="1"/>
    <col min="19" max="19" width="1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</row>
    <row r="2" spans="1:23" ht="21.75" customHeight="1" x14ac:dyDescent="0.2">
      <c r="A2" s="107" t="s">
        <v>186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</row>
    <row r="3" spans="1:23" ht="21.75" customHeight="1" x14ac:dyDescent="0.2">
      <c r="A3" s="107" t="s">
        <v>365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</row>
    <row r="4" spans="1:23" ht="14.45" customHeight="1" x14ac:dyDescent="0.2"/>
    <row r="5" spans="1:23" ht="14.45" customHeight="1" x14ac:dyDescent="0.2">
      <c r="A5" s="1" t="s">
        <v>213</v>
      </c>
      <c r="B5" s="109" t="s">
        <v>214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</row>
    <row r="6" spans="1:23" ht="14.45" customHeight="1" x14ac:dyDescent="0.2">
      <c r="D6" s="110" t="s">
        <v>205</v>
      </c>
      <c r="E6" s="110"/>
      <c r="F6" s="110"/>
      <c r="G6" s="110"/>
      <c r="H6" s="110"/>
      <c r="I6" s="110"/>
      <c r="J6" s="110"/>
      <c r="K6" s="110"/>
      <c r="L6" s="110"/>
      <c r="N6" s="110" t="s">
        <v>206</v>
      </c>
      <c r="O6" s="110"/>
      <c r="P6" s="110"/>
      <c r="Q6" s="110"/>
      <c r="R6" s="110"/>
      <c r="S6" s="110"/>
      <c r="T6" s="110"/>
      <c r="U6" s="110"/>
      <c r="V6" s="110"/>
      <c r="W6" s="110"/>
    </row>
    <row r="7" spans="1:23" ht="14.45" customHeight="1" x14ac:dyDescent="0.2">
      <c r="D7" s="3"/>
      <c r="E7" s="3"/>
      <c r="F7" s="3"/>
      <c r="G7" s="3"/>
      <c r="H7" s="3"/>
      <c r="I7" s="3"/>
      <c r="J7" s="111" t="s">
        <v>26</v>
      </c>
      <c r="K7" s="111"/>
      <c r="L7" s="111"/>
      <c r="N7" s="3"/>
      <c r="O7" s="3"/>
      <c r="P7" s="3"/>
      <c r="Q7" s="3"/>
      <c r="R7" s="3"/>
      <c r="S7" s="3"/>
      <c r="T7" s="3"/>
      <c r="U7" s="111" t="s">
        <v>26</v>
      </c>
      <c r="V7" s="111"/>
      <c r="W7" s="111"/>
    </row>
    <row r="8" spans="1:23" ht="14.45" customHeight="1" x14ac:dyDescent="0.2">
      <c r="A8" s="110" t="s">
        <v>40</v>
      </c>
      <c r="B8" s="110"/>
      <c r="D8" s="2" t="s">
        <v>215</v>
      </c>
      <c r="F8" s="2" t="s">
        <v>209</v>
      </c>
      <c r="H8" s="2" t="s">
        <v>210</v>
      </c>
      <c r="J8" s="4" t="s">
        <v>123</v>
      </c>
      <c r="K8" s="3"/>
      <c r="L8" s="4" t="s">
        <v>191</v>
      </c>
      <c r="N8" s="2" t="s">
        <v>215</v>
      </c>
      <c r="P8" s="110" t="s">
        <v>209</v>
      </c>
      <c r="Q8" s="110"/>
      <c r="S8" s="2" t="s">
        <v>210</v>
      </c>
      <c r="U8" s="4" t="s">
        <v>123</v>
      </c>
      <c r="V8" s="3"/>
      <c r="W8" s="4" t="s">
        <v>191</v>
      </c>
    </row>
    <row r="9" spans="1:23" s="97" customFormat="1" ht="21.75" customHeight="1" x14ac:dyDescent="0.2">
      <c r="A9" s="117" t="s">
        <v>51</v>
      </c>
      <c r="B9" s="117"/>
      <c r="D9" s="89">
        <v>0</v>
      </c>
      <c r="F9" s="89">
        <v>0</v>
      </c>
      <c r="H9" s="89">
        <v>-2867590687</v>
      </c>
      <c r="J9" s="89">
        <f>D9+F9+H9</f>
        <v>-2867590687</v>
      </c>
      <c r="L9" s="90">
        <v>-0.35</v>
      </c>
      <c r="N9" s="89">
        <v>0</v>
      </c>
      <c r="P9" s="116">
        <v>0</v>
      </c>
      <c r="Q9" s="116"/>
      <c r="S9" s="89">
        <v>-2656213312</v>
      </c>
      <c r="U9" s="89">
        <f>P9+S9+N9</f>
        <v>-2656213312</v>
      </c>
      <c r="W9" s="90">
        <v>-0.04</v>
      </c>
    </row>
    <row r="10" spans="1:23" s="97" customFormat="1" ht="21.75" customHeight="1" x14ac:dyDescent="0.2">
      <c r="A10" s="123" t="s">
        <v>50</v>
      </c>
      <c r="B10" s="123"/>
      <c r="D10" s="91">
        <v>0</v>
      </c>
      <c r="F10" s="91">
        <v>11240629599</v>
      </c>
      <c r="H10" s="91">
        <v>5056194920</v>
      </c>
      <c r="J10" s="38">
        <f t="shared" ref="J10:J28" si="0">D10+F10+H10</f>
        <v>16296824519</v>
      </c>
      <c r="L10" s="49">
        <v>2.0099999999999998</v>
      </c>
      <c r="N10" s="91">
        <v>0</v>
      </c>
      <c r="P10" s="125">
        <v>3788465418</v>
      </c>
      <c r="Q10" s="125"/>
      <c r="S10" s="91">
        <v>5157304008</v>
      </c>
      <c r="U10" s="94">
        <f t="shared" ref="U10:U29" si="1">P10+S10+N10</f>
        <v>8945769426</v>
      </c>
      <c r="W10" s="49">
        <v>0.14000000000000001</v>
      </c>
    </row>
    <row r="11" spans="1:23" s="97" customFormat="1" ht="21.75" customHeight="1" x14ac:dyDescent="0.2">
      <c r="A11" s="123" t="s">
        <v>48</v>
      </c>
      <c r="B11" s="123"/>
      <c r="D11" s="91">
        <v>0</v>
      </c>
      <c r="F11" s="91">
        <v>2598910125</v>
      </c>
      <c r="H11" s="91">
        <v>0</v>
      </c>
      <c r="J11" s="38">
        <f t="shared" si="0"/>
        <v>2598910125</v>
      </c>
      <c r="L11" s="49">
        <v>0.32</v>
      </c>
      <c r="N11" s="91">
        <v>0</v>
      </c>
      <c r="P11" s="125">
        <v>-1211045689</v>
      </c>
      <c r="Q11" s="125"/>
      <c r="S11" s="91">
        <v>-779586186</v>
      </c>
      <c r="U11" s="94">
        <f t="shared" si="1"/>
        <v>-1990631875</v>
      </c>
      <c r="W11" s="49">
        <v>-0.03</v>
      </c>
    </row>
    <row r="12" spans="1:23" s="97" customFormat="1" ht="21.75" customHeight="1" x14ac:dyDescent="0.2">
      <c r="A12" s="123" t="s">
        <v>43</v>
      </c>
      <c r="B12" s="123"/>
      <c r="D12" s="91">
        <v>0</v>
      </c>
      <c r="F12" s="91">
        <v>0</v>
      </c>
      <c r="H12" s="91">
        <v>0</v>
      </c>
      <c r="J12" s="38">
        <f t="shared" si="0"/>
        <v>0</v>
      </c>
      <c r="L12" s="49">
        <v>0</v>
      </c>
      <c r="N12" s="91">
        <v>0</v>
      </c>
      <c r="P12" s="125">
        <v>0</v>
      </c>
      <c r="Q12" s="125"/>
      <c r="S12" s="91">
        <v>60626080493</v>
      </c>
      <c r="U12" s="94">
        <f t="shared" si="1"/>
        <v>60626080493</v>
      </c>
      <c r="W12" s="49">
        <v>0.93</v>
      </c>
    </row>
    <row r="13" spans="1:23" s="97" customFormat="1" ht="21.75" customHeight="1" x14ac:dyDescent="0.2">
      <c r="A13" s="123" t="s">
        <v>52</v>
      </c>
      <c r="B13" s="123"/>
      <c r="D13" s="91">
        <v>0</v>
      </c>
      <c r="F13" s="91">
        <v>9651610544</v>
      </c>
      <c r="H13" s="91">
        <v>0</v>
      </c>
      <c r="J13" s="38">
        <f t="shared" si="0"/>
        <v>9651610544</v>
      </c>
      <c r="L13" s="49">
        <v>1.19</v>
      </c>
      <c r="N13" s="91">
        <v>0</v>
      </c>
      <c r="P13" s="125">
        <v>107579977251</v>
      </c>
      <c r="Q13" s="125"/>
      <c r="S13" s="91">
        <v>24756328275</v>
      </c>
      <c r="U13" s="94">
        <f t="shared" si="1"/>
        <v>132336305526</v>
      </c>
      <c r="W13" s="49">
        <v>2.02</v>
      </c>
    </row>
    <row r="14" spans="1:23" s="97" customFormat="1" ht="21.75" customHeight="1" x14ac:dyDescent="0.2">
      <c r="A14" s="123" t="s">
        <v>44</v>
      </c>
      <c r="B14" s="123"/>
      <c r="D14" s="91">
        <v>0</v>
      </c>
      <c r="F14" s="91">
        <v>38746672024</v>
      </c>
      <c r="H14" s="91">
        <v>0</v>
      </c>
      <c r="J14" s="38">
        <f t="shared" si="0"/>
        <v>38746672024</v>
      </c>
      <c r="L14" s="49">
        <v>4.78</v>
      </c>
      <c r="N14" s="91">
        <v>0</v>
      </c>
      <c r="P14" s="125">
        <v>-2416826525</v>
      </c>
      <c r="Q14" s="125"/>
      <c r="S14" s="91">
        <v>-16646795</v>
      </c>
      <c r="U14" s="94">
        <f t="shared" si="1"/>
        <v>-2433473320</v>
      </c>
      <c r="W14" s="49">
        <v>-0.04</v>
      </c>
    </row>
    <row r="15" spans="1:23" s="97" customFormat="1" ht="21.75" customHeight="1" x14ac:dyDescent="0.2">
      <c r="A15" s="123" t="s">
        <v>49</v>
      </c>
      <c r="B15" s="123"/>
      <c r="D15" s="91">
        <v>0</v>
      </c>
      <c r="F15" s="91">
        <v>0</v>
      </c>
      <c r="H15" s="91">
        <v>0</v>
      </c>
      <c r="J15" s="38">
        <f t="shared" si="0"/>
        <v>0</v>
      </c>
      <c r="L15" s="49">
        <v>0</v>
      </c>
      <c r="N15" s="91">
        <v>0</v>
      </c>
      <c r="P15" s="125">
        <v>0</v>
      </c>
      <c r="Q15" s="125"/>
      <c r="S15" s="91">
        <v>-1740779257</v>
      </c>
      <c r="U15" s="94">
        <f t="shared" si="1"/>
        <v>-1740779257</v>
      </c>
      <c r="W15" s="49">
        <v>-0.03</v>
      </c>
    </row>
    <row r="16" spans="1:23" ht="21.75" customHeight="1" x14ac:dyDescent="0.2">
      <c r="A16" s="112" t="s">
        <v>216</v>
      </c>
      <c r="B16" s="112"/>
      <c r="D16" s="80">
        <v>0</v>
      </c>
      <c r="F16" s="8">
        <v>0</v>
      </c>
      <c r="H16" s="8">
        <v>0</v>
      </c>
      <c r="J16" s="38">
        <f t="shared" si="0"/>
        <v>0</v>
      </c>
      <c r="L16" s="9">
        <v>0</v>
      </c>
      <c r="N16" s="80">
        <v>0</v>
      </c>
      <c r="P16" s="125">
        <v>0</v>
      </c>
      <c r="Q16" s="125"/>
      <c r="S16" s="8">
        <v>-1343042980</v>
      </c>
      <c r="U16" s="94">
        <f t="shared" si="1"/>
        <v>-1343042980</v>
      </c>
      <c r="W16" s="9">
        <v>-0.02</v>
      </c>
    </row>
    <row r="17" spans="1:23" ht="21.75" customHeight="1" x14ac:dyDescent="0.2">
      <c r="A17" s="112" t="s">
        <v>54</v>
      </c>
      <c r="B17" s="112"/>
      <c r="D17" s="80">
        <v>0</v>
      </c>
      <c r="F17" s="8">
        <v>16611409499</v>
      </c>
      <c r="H17" s="8">
        <v>0</v>
      </c>
      <c r="J17" s="38">
        <f t="shared" si="0"/>
        <v>16611409499</v>
      </c>
      <c r="L17" s="9">
        <v>2.0499999999999998</v>
      </c>
      <c r="N17" s="80">
        <v>0</v>
      </c>
      <c r="P17" s="125">
        <v>10798433614</v>
      </c>
      <c r="Q17" s="125"/>
      <c r="S17" s="61">
        <v>0</v>
      </c>
      <c r="U17" s="94">
        <f t="shared" si="1"/>
        <v>10798433614</v>
      </c>
      <c r="W17" s="9">
        <v>0.17</v>
      </c>
    </row>
    <row r="18" spans="1:23" ht="21.75" customHeight="1" x14ac:dyDescent="0.2">
      <c r="A18" s="112" t="s">
        <v>55</v>
      </c>
      <c r="B18" s="112"/>
      <c r="D18" s="80">
        <v>0</v>
      </c>
      <c r="F18" s="8">
        <v>7649009568</v>
      </c>
      <c r="H18" s="8">
        <v>0</v>
      </c>
      <c r="J18" s="38">
        <f t="shared" si="0"/>
        <v>7649009568</v>
      </c>
      <c r="L18" s="9">
        <v>0.94</v>
      </c>
      <c r="N18" s="80">
        <v>0</v>
      </c>
      <c r="P18" s="125">
        <v>3582944856</v>
      </c>
      <c r="Q18" s="125"/>
      <c r="S18" s="61">
        <v>0</v>
      </c>
      <c r="U18" s="94">
        <f t="shared" si="1"/>
        <v>3582944856</v>
      </c>
      <c r="W18" s="9">
        <v>0.05</v>
      </c>
    </row>
    <row r="19" spans="1:23" ht="21.75" customHeight="1" x14ac:dyDescent="0.2">
      <c r="A19" s="112" t="s">
        <v>57</v>
      </c>
      <c r="B19" s="112"/>
      <c r="D19" s="80">
        <v>0</v>
      </c>
      <c r="F19" s="8">
        <v>706700000</v>
      </c>
      <c r="H19" s="8">
        <v>0</v>
      </c>
      <c r="J19" s="38">
        <f t="shared" si="0"/>
        <v>706700000</v>
      </c>
      <c r="L19" s="9">
        <v>0.09</v>
      </c>
      <c r="N19" s="80">
        <v>0</v>
      </c>
      <c r="P19" s="125">
        <v>360010000</v>
      </c>
      <c r="Q19" s="125"/>
      <c r="S19" s="8">
        <v>0</v>
      </c>
      <c r="U19" s="94">
        <f t="shared" si="1"/>
        <v>360010000</v>
      </c>
      <c r="W19" s="9">
        <v>0.01</v>
      </c>
    </row>
    <row r="20" spans="1:23" ht="21.75" customHeight="1" x14ac:dyDescent="0.2">
      <c r="A20" s="112" t="s">
        <v>342</v>
      </c>
      <c r="B20" s="112"/>
      <c r="D20" s="80">
        <v>0</v>
      </c>
      <c r="F20" s="8">
        <v>2317803884</v>
      </c>
      <c r="H20" s="8">
        <v>0</v>
      </c>
      <c r="J20" s="38">
        <f t="shared" si="0"/>
        <v>2317803884</v>
      </c>
      <c r="L20" s="9">
        <v>0.28999999999999998</v>
      </c>
      <c r="N20" s="80">
        <v>0</v>
      </c>
      <c r="P20" s="125">
        <v>2160146227</v>
      </c>
      <c r="Q20" s="125"/>
      <c r="S20" s="8">
        <v>0</v>
      </c>
      <c r="U20" s="94">
        <f t="shared" si="1"/>
        <v>2160146227</v>
      </c>
      <c r="W20" s="9">
        <v>0.03</v>
      </c>
    </row>
    <row r="21" spans="1:23" ht="21.75" customHeight="1" x14ac:dyDescent="0.2">
      <c r="A21" s="112" t="s">
        <v>45</v>
      </c>
      <c r="B21" s="112"/>
      <c r="D21" s="80">
        <v>0</v>
      </c>
      <c r="F21" s="8">
        <v>4344834375</v>
      </c>
      <c r="H21" s="8">
        <v>0</v>
      </c>
      <c r="J21" s="38">
        <f>D21+F21+H21</f>
        <v>4344834375</v>
      </c>
      <c r="L21" s="9">
        <v>0.54</v>
      </c>
      <c r="N21" s="80">
        <v>0</v>
      </c>
      <c r="P21" s="125">
        <v>4884193125</v>
      </c>
      <c r="Q21" s="125"/>
      <c r="S21" s="8">
        <v>0</v>
      </c>
      <c r="U21" s="94">
        <f t="shared" si="1"/>
        <v>4884193125</v>
      </c>
      <c r="W21" s="9">
        <v>7.0000000000000007E-2</v>
      </c>
    </row>
    <row r="22" spans="1:23" ht="21.75" customHeight="1" x14ac:dyDescent="0.2">
      <c r="A22" s="112" t="s">
        <v>343</v>
      </c>
      <c r="B22" s="112"/>
      <c r="D22" s="80">
        <v>0</v>
      </c>
      <c r="F22" s="8">
        <v>21408336741</v>
      </c>
      <c r="H22" s="8">
        <v>0</v>
      </c>
      <c r="J22" s="38">
        <f t="shared" si="0"/>
        <v>21408336741</v>
      </c>
      <c r="L22" s="9">
        <v>2.64</v>
      </c>
      <c r="N22" s="80">
        <v>0</v>
      </c>
      <c r="P22" s="125">
        <v>5426526841</v>
      </c>
      <c r="Q22" s="125"/>
      <c r="S22" s="8">
        <v>0</v>
      </c>
      <c r="U22" s="94">
        <f t="shared" si="1"/>
        <v>5426526841</v>
      </c>
      <c r="W22" s="9">
        <v>0.08</v>
      </c>
    </row>
    <row r="23" spans="1:23" ht="21.75" customHeight="1" x14ac:dyDescent="0.2">
      <c r="A23" s="112" t="s">
        <v>370</v>
      </c>
      <c r="B23" s="112"/>
      <c r="D23" s="80">
        <v>0</v>
      </c>
      <c r="F23" s="8">
        <v>703765010</v>
      </c>
      <c r="H23" s="8">
        <v>0</v>
      </c>
      <c r="J23" s="38">
        <f t="shared" si="0"/>
        <v>703765010</v>
      </c>
      <c r="L23" s="9">
        <v>0.09</v>
      </c>
      <c r="N23" s="80">
        <v>0</v>
      </c>
      <c r="P23" s="125">
        <v>6693591840</v>
      </c>
      <c r="Q23" s="125"/>
      <c r="S23" s="8">
        <v>0</v>
      </c>
      <c r="U23" s="94">
        <f t="shared" si="1"/>
        <v>6693591840</v>
      </c>
      <c r="W23" s="9">
        <v>0.01</v>
      </c>
    </row>
    <row r="24" spans="1:23" ht="21.75" customHeight="1" x14ac:dyDescent="0.2">
      <c r="A24" s="112" t="s">
        <v>369</v>
      </c>
      <c r="B24" s="112"/>
      <c r="D24" s="80">
        <v>0</v>
      </c>
      <c r="F24" s="47">
        <v>838885150</v>
      </c>
      <c r="H24" s="47">
        <v>0</v>
      </c>
      <c r="J24" s="38">
        <f t="shared" si="0"/>
        <v>838885150</v>
      </c>
      <c r="L24" s="49">
        <v>0.1</v>
      </c>
      <c r="N24" s="80">
        <v>0</v>
      </c>
      <c r="P24" s="132">
        <v>838885150</v>
      </c>
      <c r="Q24" s="132"/>
      <c r="S24" s="61">
        <v>0</v>
      </c>
      <c r="U24" s="94">
        <f t="shared" si="1"/>
        <v>838885150</v>
      </c>
      <c r="W24" s="49">
        <v>0.01</v>
      </c>
    </row>
    <row r="25" spans="1:23" ht="21.75" customHeight="1" x14ac:dyDescent="0.2">
      <c r="A25" s="112" t="s">
        <v>53</v>
      </c>
      <c r="B25" s="112"/>
      <c r="D25" s="80">
        <v>0</v>
      </c>
      <c r="F25" s="47">
        <v>2878577625</v>
      </c>
      <c r="H25" s="47">
        <v>0</v>
      </c>
      <c r="J25" s="38">
        <f t="shared" si="0"/>
        <v>2878577625</v>
      </c>
      <c r="L25" s="49">
        <v>0.35</v>
      </c>
      <c r="N25" s="80">
        <v>0</v>
      </c>
      <c r="P25" s="132">
        <v>-5608831593</v>
      </c>
      <c r="Q25" s="132"/>
      <c r="S25" s="61">
        <v>0</v>
      </c>
      <c r="U25" s="94">
        <f t="shared" si="1"/>
        <v>-5608831593</v>
      </c>
      <c r="W25" s="49">
        <v>-0.09</v>
      </c>
    </row>
    <row r="26" spans="1:23" ht="21.75" customHeight="1" x14ac:dyDescent="0.2">
      <c r="A26" s="112" t="s">
        <v>47</v>
      </c>
      <c r="B26" s="112"/>
      <c r="D26" s="80">
        <v>0</v>
      </c>
      <c r="F26" s="83">
        <v>1278480000</v>
      </c>
      <c r="H26" s="83">
        <v>0</v>
      </c>
      <c r="J26" s="38">
        <f t="shared" si="0"/>
        <v>1278480000</v>
      </c>
      <c r="L26" s="49">
        <v>0.16</v>
      </c>
      <c r="N26" s="80">
        <v>0</v>
      </c>
      <c r="P26" s="132">
        <v>1504708125</v>
      </c>
      <c r="Q26" s="132"/>
      <c r="S26" s="61">
        <v>0</v>
      </c>
      <c r="U26" s="94">
        <f t="shared" si="1"/>
        <v>1504708125</v>
      </c>
      <c r="W26" s="49">
        <v>0.02</v>
      </c>
    </row>
    <row r="27" spans="1:23" ht="21.75" customHeight="1" x14ac:dyDescent="0.2">
      <c r="A27" s="112" t="s">
        <v>56</v>
      </c>
      <c r="B27" s="112"/>
      <c r="D27" s="80">
        <v>0</v>
      </c>
      <c r="F27" s="83">
        <v>9567087741</v>
      </c>
      <c r="H27" s="83">
        <v>0</v>
      </c>
      <c r="J27" s="38">
        <f t="shared" si="0"/>
        <v>9567087741</v>
      </c>
      <c r="L27" s="49">
        <v>1.18</v>
      </c>
      <c r="N27" s="80">
        <v>0</v>
      </c>
      <c r="P27" s="132">
        <v>4963154281</v>
      </c>
      <c r="Q27" s="132"/>
      <c r="S27" s="61">
        <v>0</v>
      </c>
      <c r="U27" s="94">
        <f t="shared" si="1"/>
        <v>4963154281</v>
      </c>
      <c r="W27" s="49">
        <v>0.08</v>
      </c>
    </row>
    <row r="28" spans="1:23" ht="21.75" customHeight="1" x14ac:dyDescent="0.2">
      <c r="A28" s="112" t="s">
        <v>58</v>
      </c>
      <c r="B28" s="112"/>
      <c r="D28" s="80">
        <v>0</v>
      </c>
      <c r="F28" s="8">
        <v>11597267448</v>
      </c>
      <c r="H28" s="8">
        <v>0</v>
      </c>
      <c r="J28" s="38">
        <f t="shared" si="0"/>
        <v>11597267448</v>
      </c>
      <c r="L28" s="9">
        <v>1.43</v>
      </c>
      <c r="N28" s="80">
        <v>0</v>
      </c>
      <c r="P28" s="125">
        <v>8693142432</v>
      </c>
      <c r="Q28" s="125"/>
      <c r="S28" s="8">
        <v>0</v>
      </c>
      <c r="U28" s="94">
        <f t="shared" si="1"/>
        <v>8693142432</v>
      </c>
      <c r="W28" s="9">
        <v>0.13</v>
      </c>
    </row>
    <row r="29" spans="1:23" ht="21.75" customHeight="1" x14ac:dyDescent="0.2">
      <c r="A29" s="115" t="s">
        <v>46</v>
      </c>
      <c r="B29" s="115"/>
      <c r="D29" s="81">
        <v>0</v>
      </c>
      <c r="F29" s="11">
        <v>2876580000</v>
      </c>
      <c r="H29" s="11">
        <v>0</v>
      </c>
      <c r="J29" s="38">
        <f t="shared" ref="J29" si="2">D29+F29+H29</f>
        <v>2876580000</v>
      </c>
      <c r="L29" s="12">
        <v>0.35</v>
      </c>
      <c r="N29" s="81">
        <v>0</v>
      </c>
      <c r="P29" s="125">
        <v>-759097500</v>
      </c>
      <c r="Q29" s="126"/>
      <c r="S29" s="11">
        <v>0</v>
      </c>
      <c r="U29" s="94">
        <f t="shared" si="1"/>
        <v>-759097500</v>
      </c>
      <c r="W29" s="12">
        <v>-0.01</v>
      </c>
    </row>
    <row r="30" spans="1:23" ht="21.75" customHeight="1" thickBot="1" x14ac:dyDescent="0.25">
      <c r="A30" s="114" t="s">
        <v>26</v>
      </c>
      <c r="B30" s="114"/>
      <c r="D30" s="14">
        <f>SUM(D9:D29)</f>
        <v>0</v>
      </c>
      <c r="F30" s="14">
        <f>SUM(F9:F29)</f>
        <v>145016559333</v>
      </c>
      <c r="H30" s="14">
        <f>SUM(H9:H29)</f>
        <v>2188604233</v>
      </c>
      <c r="J30" s="14">
        <f>SUM(J9:J29)</f>
        <v>147205163566</v>
      </c>
      <c r="L30" s="15">
        <f>SUM(L9:L29)</f>
        <v>18.16</v>
      </c>
      <c r="N30" s="14">
        <v>0</v>
      </c>
      <c r="P30" s="131">
        <f>SUM(P9:Q29)</f>
        <v>151278377853</v>
      </c>
      <c r="Q30" s="131"/>
      <c r="S30" s="14">
        <f>SUM(S9:S29)</f>
        <v>84003444246</v>
      </c>
      <c r="U30" s="14">
        <f>SUM(U9:U29)</f>
        <v>235281822099</v>
      </c>
      <c r="W30" s="15">
        <f>SUM(W9:W29)</f>
        <v>3.4899999999999993</v>
      </c>
    </row>
    <row r="31" spans="1:23" ht="13.5" thickTop="1" x14ac:dyDescent="0.2"/>
  </sheetData>
  <mergeCells count="54">
    <mergeCell ref="A11:B11"/>
    <mergeCell ref="A10:B10"/>
    <mergeCell ref="A9:B9"/>
    <mergeCell ref="P27:Q27"/>
    <mergeCell ref="P26:Q26"/>
    <mergeCell ref="P25:Q25"/>
    <mergeCell ref="P24:Q24"/>
    <mergeCell ref="A16:B16"/>
    <mergeCell ref="A15:B15"/>
    <mergeCell ref="A14:B14"/>
    <mergeCell ref="A13:B13"/>
    <mergeCell ref="A12:B12"/>
    <mergeCell ref="A21:B21"/>
    <mergeCell ref="A20:B20"/>
    <mergeCell ref="A19:B19"/>
    <mergeCell ref="A18:B18"/>
    <mergeCell ref="A17:B17"/>
    <mergeCell ref="P29:Q29"/>
    <mergeCell ref="A30:B30"/>
    <mergeCell ref="P22:Q22"/>
    <mergeCell ref="P23:Q23"/>
    <mergeCell ref="P28:Q28"/>
    <mergeCell ref="A29:B29"/>
    <mergeCell ref="A28:B28"/>
    <mergeCell ref="A27:B27"/>
    <mergeCell ref="A26:B26"/>
    <mergeCell ref="A25:B25"/>
    <mergeCell ref="A24:B24"/>
    <mergeCell ref="A23:B23"/>
    <mergeCell ref="A22:B22"/>
    <mergeCell ref="P30:Q30"/>
    <mergeCell ref="P19:Q19"/>
    <mergeCell ref="P20:Q20"/>
    <mergeCell ref="P21:Q21"/>
    <mergeCell ref="P16:Q16"/>
    <mergeCell ref="P17:Q17"/>
    <mergeCell ref="P18:Q18"/>
    <mergeCell ref="P13:Q13"/>
    <mergeCell ref="P14:Q14"/>
    <mergeCell ref="P15:Q15"/>
    <mergeCell ref="P10:Q10"/>
    <mergeCell ref="P11:Q11"/>
    <mergeCell ref="P12:Q12"/>
    <mergeCell ref="J7:L7"/>
    <mergeCell ref="U7:W7"/>
    <mergeCell ref="A8:B8"/>
    <mergeCell ref="P8:Q8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D596-01AB-479F-9C24-276A8157FA58}">
  <dimension ref="A1"/>
  <sheetViews>
    <sheetView rightToLeft="1" tabSelected="1" view="pageBreakPreview" zoomScale="60" zoomScaleNormal="100" workbookViewId="0">
      <selection activeCell="A28" sqref="A28"/>
    </sheetView>
  </sheetViews>
  <sheetFormatPr defaultRowHeight="12.75" x14ac:dyDescent="0.2"/>
  <sheetData/>
  <pageMargins left="0.7" right="0.7" top="0.75" bottom="0.75" header="0.3" footer="0.3"/>
  <pageSetup paperSize="9" scale="93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-0.499984740745262"/>
    <pageSetUpPr fitToPage="1"/>
  </sheetPr>
  <dimension ref="A1:R57"/>
  <sheetViews>
    <sheetView rightToLeft="1" topLeftCell="A28" zoomScaleNormal="100" workbookViewId="0">
      <selection activeCell="Q38" sqref="Q38:R38"/>
    </sheetView>
  </sheetViews>
  <sheetFormatPr defaultRowHeight="12.75" x14ac:dyDescent="0.2"/>
  <cols>
    <col min="1" max="1" width="28" bestFit="1" customWidth="1"/>
    <col min="2" max="2" width="1.28515625" customWidth="1"/>
    <col min="3" max="3" width="14.5703125" customWidth="1"/>
    <col min="4" max="4" width="1.28515625" customWidth="1"/>
    <col min="5" max="5" width="19" customWidth="1"/>
    <col min="6" max="6" width="1.28515625" customWidth="1"/>
    <col min="7" max="7" width="23.7109375" customWidth="1"/>
    <col min="8" max="8" width="1.28515625" customWidth="1"/>
    <col min="9" max="9" width="26.28515625" customWidth="1"/>
    <col min="10" max="10" width="1.28515625" customWidth="1"/>
    <col min="11" max="11" width="16" customWidth="1"/>
    <col min="12" max="12" width="1.28515625" customWidth="1"/>
    <col min="13" max="13" width="21.85546875" customWidth="1"/>
    <col min="14" max="14" width="1.28515625" customWidth="1"/>
    <col min="15" max="15" width="21.7109375" customWidth="1"/>
    <col min="16" max="16" width="1.28515625" customWidth="1"/>
    <col min="17" max="17" width="19.5703125" customWidth="1"/>
    <col min="18" max="18" width="1.28515625" customWidth="1"/>
    <col min="19" max="19" width="0.28515625" customWidth="1"/>
  </cols>
  <sheetData>
    <row r="1" spans="1:18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8" ht="21.75" customHeight="1" x14ac:dyDescent="0.2">
      <c r="A2" s="107" t="s">
        <v>186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8" ht="21.75" customHeight="1" x14ac:dyDescent="0.2">
      <c r="A3" s="107" t="s">
        <v>365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1:18" ht="14.45" customHeight="1" x14ac:dyDescent="0.2"/>
    <row r="5" spans="1:18" ht="14.45" customHeight="1" x14ac:dyDescent="0.2">
      <c r="A5" s="109" t="s">
        <v>329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</row>
    <row r="6" spans="1:18" ht="14.45" customHeight="1" x14ac:dyDescent="0.2">
      <c r="A6" s="110" t="s">
        <v>189</v>
      </c>
      <c r="C6" s="110" t="s">
        <v>205</v>
      </c>
      <c r="D6" s="110"/>
      <c r="E6" s="110"/>
      <c r="F6" s="110"/>
      <c r="G6" s="110"/>
      <c r="H6" s="110"/>
      <c r="I6" s="110"/>
      <c r="K6" s="110" t="s">
        <v>206</v>
      </c>
      <c r="L6" s="110"/>
      <c r="M6" s="110"/>
      <c r="N6" s="110"/>
      <c r="O6" s="110"/>
      <c r="P6" s="110"/>
      <c r="Q6" s="110"/>
      <c r="R6" s="110"/>
    </row>
    <row r="7" spans="1:18" ht="29.1" customHeight="1" x14ac:dyDescent="0.2">
      <c r="A7" s="110"/>
      <c r="C7" s="17" t="s">
        <v>10</v>
      </c>
      <c r="D7" s="3"/>
      <c r="E7" s="17" t="s">
        <v>12</v>
      </c>
      <c r="F7" s="3"/>
      <c r="G7" s="17" t="s">
        <v>327</v>
      </c>
      <c r="H7" s="3"/>
      <c r="I7" s="17" t="s">
        <v>330</v>
      </c>
      <c r="K7" s="17" t="s">
        <v>10</v>
      </c>
      <c r="L7" s="3"/>
      <c r="M7" s="17" t="s">
        <v>12</v>
      </c>
      <c r="N7" s="3"/>
      <c r="O7" s="17" t="s">
        <v>327</v>
      </c>
      <c r="P7" s="3"/>
      <c r="Q7" s="130" t="s">
        <v>330</v>
      </c>
      <c r="R7" s="130"/>
    </row>
    <row r="8" spans="1:18" ht="21.75" customHeight="1" x14ac:dyDescent="0.2">
      <c r="A8" s="57" t="s">
        <v>367</v>
      </c>
      <c r="C8" s="50">
        <v>10000000</v>
      </c>
      <c r="E8" s="50">
        <v>48251187000</v>
      </c>
      <c r="G8" s="50">
        <v>49375778116</v>
      </c>
      <c r="I8" s="50">
        <v>-1124591116</v>
      </c>
      <c r="K8" s="50">
        <v>10000000</v>
      </c>
      <c r="M8" s="50">
        <v>48251187000</v>
      </c>
      <c r="O8" s="50">
        <v>49375778116</v>
      </c>
      <c r="Q8" s="119">
        <v>-1124591116</v>
      </c>
      <c r="R8" s="119"/>
    </row>
    <row r="9" spans="1:18" ht="21.75" customHeight="1" x14ac:dyDescent="0.2">
      <c r="A9" s="58" t="s">
        <v>54</v>
      </c>
      <c r="C9" s="52">
        <v>6791000</v>
      </c>
      <c r="E9" s="52">
        <v>173283658008</v>
      </c>
      <c r="G9" s="52">
        <v>156672248509</v>
      </c>
      <c r="I9" s="52">
        <v>16611409499</v>
      </c>
      <c r="K9" s="52">
        <v>6791000</v>
      </c>
      <c r="M9" s="52">
        <v>173283658008</v>
      </c>
      <c r="O9" s="52">
        <v>162485224394</v>
      </c>
      <c r="Q9" s="133">
        <v>10798433614</v>
      </c>
      <c r="R9" s="133"/>
    </row>
    <row r="10" spans="1:18" ht="21.75" customHeight="1" x14ac:dyDescent="0.2">
      <c r="A10" s="58" t="s">
        <v>19</v>
      </c>
      <c r="C10" s="52">
        <v>50000000</v>
      </c>
      <c r="E10" s="52">
        <v>555077520000</v>
      </c>
      <c r="G10" s="52">
        <v>543248325000</v>
      </c>
      <c r="I10" s="52">
        <v>11829195000</v>
      </c>
      <c r="K10" s="52">
        <v>50000000</v>
      </c>
      <c r="M10" s="52">
        <v>555077520000</v>
      </c>
      <c r="O10" s="52">
        <v>499656188500</v>
      </c>
      <c r="Q10" s="120">
        <v>55421331500</v>
      </c>
      <c r="R10" s="120"/>
    </row>
    <row r="11" spans="1:18" ht="21.75" customHeight="1" x14ac:dyDescent="0.2">
      <c r="A11" s="58" t="s">
        <v>55</v>
      </c>
      <c r="C11" s="52">
        <v>21564</v>
      </c>
      <c r="E11" s="52">
        <v>69253583868</v>
      </c>
      <c r="G11" s="52">
        <v>61604574300</v>
      </c>
      <c r="I11" s="52">
        <v>7649009568</v>
      </c>
      <c r="K11" s="52">
        <v>21564</v>
      </c>
      <c r="M11" s="52">
        <v>69253583868</v>
      </c>
      <c r="O11" s="52">
        <v>65670639012</v>
      </c>
      <c r="Q11" s="133">
        <v>3582944856</v>
      </c>
      <c r="R11" s="133"/>
    </row>
    <row r="12" spans="1:18" ht="21.75" customHeight="1" x14ac:dyDescent="0.2">
      <c r="A12" s="58" t="s">
        <v>48</v>
      </c>
      <c r="C12" s="52">
        <v>2000000</v>
      </c>
      <c r="E12" s="52">
        <v>28566037500</v>
      </c>
      <c r="G12" s="52">
        <v>25967127375</v>
      </c>
      <c r="I12" s="52">
        <v>2598910125</v>
      </c>
      <c r="K12" s="52">
        <v>2000000</v>
      </c>
      <c r="M12" s="52">
        <v>28566037500</v>
      </c>
      <c r="O12" s="52">
        <v>29777083189</v>
      </c>
      <c r="Q12" s="133">
        <v>-1211045689</v>
      </c>
      <c r="R12" s="133"/>
    </row>
    <row r="13" spans="1:18" ht="21.75" customHeight="1" x14ac:dyDescent="0.2">
      <c r="A13" s="58" t="s">
        <v>17</v>
      </c>
      <c r="C13" s="52">
        <v>29431752</v>
      </c>
      <c r="E13" s="52">
        <v>338499244684</v>
      </c>
      <c r="G13" s="52">
        <v>301928453340</v>
      </c>
      <c r="I13" s="52">
        <v>36570791344</v>
      </c>
      <c r="K13" s="52">
        <v>29431752</v>
      </c>
      <c r="M13" s="52">
        <v>338499244684</v>
      </c>
      <c r="O13" s="52">
        <v>365415347114</v>
      </c>
      <c r="Q13" s="120">
        <v>-26916102429</v>
      </c>
      <c r="R13" s="120"/>
    </row>
    <row r="14" spans="1:18" ht="21.75" customHeight="1" x14ac:dyDescent="0.2">
      <c r="A14" s="58" t="s">
        <v>16</v>
      </c>
      <c r="C14" s="52">
        <v>24120000</v>
      </c>
      <c r="E14" s="52">
        <v>41958850500</v>
      </c>
      <c r="G14" s="52">
        <v>39513248928</v>
      </c>
      <c r="I14" s="52">
        <v>2445601572</v>
      </c>
      <c r="K14" s="52">
        <v>24120000</v>
      </c>
      <c r="M14" s="52">
        <v>41958850500</v>
      </c>
      <c r="O14" s="52">
        <v>61619569020</v>
      </c>
      <c r="Q14" s="120">
        <v>-19660718520</v>
      </c>
      <c r="R14" s="120"/>
    </row>
    <row r="15" spans="1:18" ht="21.75" customHeight="1" x14ac:dyDescent="0.2">
      <c r="A15" s="58" t="s">
        <v>211</v>
      </c>
      <c r="C15" s="52">
        <v>9950</v>
      </c>
      <c r="E15" s="52">
        <v>10726247287</v>
      </c>
      <c r="G15" s="52">
        <v>14925000000</v>
      </c>
      <c r="I15" s="52">
        <v>-4198752712</v>
      </c>
      <c r="K15" s="52">
        <v>9950</v>
      </c>
      <c r="M15" s="52">
        <v>10726247287</v>
      </c>
      <c r="O15" s="52">
        <v>14925000000</v>
      </c>
      <c r="Q15" s="120">
        <v>-4198752712</v>
      </c>
      <c r="R15" s="120"/>
    </row>
    <row r="16" spans="1:18" ht="21.75" customHeight="1" x14ac:dyDescent="0.2">
      <c r="A16" s="58" t="s">
        <v>24</v>
      </c>
      <c r="C16" s="52">
        <v>9384130</v>
      </c>
      <c r="E16" s="52">
        <v>16557722607</v>
      </c>
      <c r="G16" s="52">
        <v>14696727868</v>
      </c>
      <c r="I16" s="52">
        <v>1860994739</v>
      </c>
      <c r="K16" s="52">
        <v>9384130</v>
      </c>
      <c r="M16" s="52">
        <v>16557722607</v>
      </c>
      <c r="O16" s="52">
        <v>18283457075</v>
      </c>
      <c r="Q16" s="120">
        <v>-1725734467</v>
      </c>
      <c r="R16" s="120"/>
    </row>
    <row r="17" spans="1:18" ht="21.75" customHeight="1" x14ac:dyDescent="0.2">
      <c r="A17" s="58" t="s">
        <v>21</v>
      </c>
      <c r="C17" s="52">
        <v>23223828</v>
      </c>
      <c r="E17" s="52">
        <v>24632384520</v>
      </c>
      <c r="G17" s="52">
        <v>20384625615</v>
      </c>
      <c r="I17" s="52">
        <v>4247758905</v>
      </c>
      <c r="K17" s="52">
        <v>23223828</v>
      </c>
      <c r="M17" s="52">
        <v>24632384520</v>
      </c>
      <c r="O17" s="52">
        <v>26655947775</v>
      </c>
      <c r="Q17" s="120">
        <v>-2023563254</v>
      </c>
      <c r="R17" s="120"/>
    </row>
    <row r="18" spans="1:18" ht="21.75" customHeight="1" x14ac:dyDescent="0.2">
      <c r="A18" s="58" t="s">
        <v>57</v>
      </c>
      <c r="C18" s="52">
        <v>10000</v>
      </c>
      <c r="E18" s="52">
        <v>10659530000</v>
      </c>
      <c r="G18" s="52">
        <v>9952830000</v>
      </c>
      <c r="I18" s="52">
        <v>706700000</v>
      </c>
      <c r="K18" s="52">
        <v>10000</v>
      </c>
      <c r="M18" s="52">
        <v>10659530000</v>
      </c>
      <c r="O18" s="52">
        <v>10299520000</v>
      </c>
      <c r="Q18" s="120">
        <v>360010000</v>
      </c>
      <c r="R18" s="120"/>
    </row>
    <row r="19" spans="1:18" ht="21.75" customHeight="1" x14ac:dyDescent="0.2">
      <c r="A19" s="58" t="s">
        <v>20</v>
      </c>
      <c r="C19" s="52">
        <v>209656387</v>
      </c>
      <c r="E19" s="52">
        <v>87114933365</v>
      </c>
      <c r="G19" s="52">
        <v>76277668928</v>
      </c>
      <c r="I19" s="52">
        <v>10837264437</v>
      </c>
      <c r="K19" s="52">
        <v>209656387</v>
      </c>
      <c r="M19" s="52">
        <v>87114933365</v>
      </c>
      <c r="O19" s="52">
        <v>101071144796</v>
      </c>
      <c r="Q19" s="120">
        <v>-13956211430</v>
      </c>
      <c r="R19" s="120"/>
    </row>
    <row r="20" spans="1:18" ht="21.75" customHeight="1" x14ac:dyDescent="0.2">
      <c r="A20" s="58" t="s">
        <v>342</v>
      </c>
      <c r="C20" s="52">
        <v>7100000</v>
      </c>
      <c r="E20" s="52">
        <v>82170728652</v>
      </c>
      <c r="G20" s="52">
        <v>79852924768</v>
      </c>
      <c r="I20" s="52">
        <v>2317803884</v>
      </c>
      <c r="K20" s="52">
        <v>7100000</v>
      </c>
      <c r="M20" s="52">
        <v>82170728652</v>
      </c>
      <c r="O20" s="52">
        <v>80010582425</v>
      </c>
      <c r="Q20" s="133">
        <v>2160146227</v>
      </c>
      <c r="R20" s="133"/>
    </row>
    <row r="21" spans="1:18" ht="21.75" customHeight="1" x14ac:dyDescent="0.2">
      <c r="A21" s="58" t="s">
        <v>45</v>
      </c>
      <c r="C21" s="52">
        <v>3000000</v>
      </c>
      <c r="E21" s="52">
        <v>38054756250</v>
      </c>
      <c r="G21" s="52">
        <v>33709921875</v>
      </c>
      <c r="I21" s="52">
        <v>4344834375</v>
      </c>
      <c r="K21" s="52">
        <v>3000000</v>
      </c>
      <c r="M21" s="52">
        <v>38054756250</v>
      </c>
      <c r="O21" s="52">
        <v>33170563125</v>
      </c>
      <c r="Q21" s="133">
        <v>4884193125</v>
      </c>
      <c r="R21" s="133"/>
    </row>
    <row r="22" spans="1:18" ht="21.75" customHeight="1" x14ac:dyDescent="0.2">
      <c r="A22" s="58" t="s">
        <v>343</v>
      </c>
      <c r="C22" s="52">
        <v>579746</v>
      </c>
      <c r="E22" s="52">
        <v>193530877731</v>
      </c>
      <c r="G22" s="52">
        <v>172122540990</v>
      </c>
      <c r="I22" s="52">
        <v>21408336741</v>
      </c>
      <c r="K22" s="52">
        <v>579746</v>
      </c>
      <c r="M22" s="52">
        <v>193530877731</v>
      </c>
      <c r="O22" s="52">
        <v>188104350890</v>
      </c>
      <c r="Q22" s="133">
        <v>5426526841</v>
      </c>
      <c r="R22" s="133"/>
    </row>
    <row r="23" spans="1:18" ht="21.75" customHeight="1" x14ac:dyDescent="0.2">
      <c r="A23" s="58" t="s">
        <v>52</v>
      </c>
      <c r="C23" s="52">
        <v>29371448</v>
      </c>
      <c r="E23" s="52">
        <v>516845211458</v>
      </c>
      <c r="G23" s="52">
        <v>507193600914</v>
      </c>
      <c r="I23" s="52">
        <v>9651610544</v>
      </c>
      <c r="K23" s="52">
        <v>29371448</v>
      </c>
      <c r="M23" s="52">
        <v>516845211458</v>
      </c>
      <c r="O23" s="52">
        <v>409265234207</v>
      </c>
      <c r="Q23" s="133">
        <v>107579977251</v>
      </c>
      <c r="R23" s="133"/>
    </row>
    <row r="24" spans="1:18" ht="21.75" customHeight="1" x14ac:dyDescent="0.2">
      <c r="A24" s="58" t="s">
        <v>23</v>
      </c>
      <c r="C24" s="52">
        <v>9900000</v>
      </c>
      <c r="E24" s="52">
        <v>155194068150</v>
      </c>
      <c r="G24" s="52">
        <v>145908956201</v>
      </c>
      <c r="I24" s="52">
        <v>9285111949</v>
      </c>
      <c r="K24" s="52">
        <v>9900000</v>
      </c>
      <c r="M24" s="52">
        <v>155194068150</v>
      </c>
      <c r="O24" s="52">
        <v>164586460134</v>
      </c>
      <c r="Q24" s="120">
        <v>-9392391984</v>
      </c>
      <c r="R24" s="120"/>
    </row>
    <row r="25" spans="1:18" ht="21.75" customHeight="1" x14ac:dyDescent="0.2">
      <c r="A25" s="58" t="s">
        <v>370</v>
      </c>
      <c r="C25" s="52">
        <v>49622595</v>
      </c>
      <c r="E25" s="52">
        <v>1000703757935</v>
      </c>
      <c r="G25" s="52">
        <v>999999992925</v>
      </c>
      <c r="I25" s="52">
        <v>703765010</v>
      </c>
      <c r="K25" s="52">
        <v>49622595</v>
      </c>
      <c r="M25" s="86">
        <v>902635003050</v>
      </c>
      <c r="O25" s="52">
        <f>M25-Q25</f>
        <v>895941411210</v>
      </c>
      <c r="Q25" s="120">
        <v>6693591840</v>
      </c>
      <c r="R25" s="120"/>
    </row>
    <row r="26" spans="1:18" ht="21.75" customHeight="1" x14ac:dyDescent="0.2">
      <c r="A26" s="58" t="s">
        <v>44</v>
      </c>
      <c r="C26" s="52">
        <v>19893712</v>
      </c>
      <c r="E26" s="52">
        <v>342560320861</v>
      </c>
      <c r="G26" s="52">
        <v>303813648837</v>
      </c>
      <c r="I26" s="52">
        <v>38746672024</v>
      </c>
      <c r="K26" s="52">
        <v>19893712</v>
      </c>
      <c r="M26" s="52">
        <v>342560320861</v>
      </c>
      <c r="O26" s="52">
        <v>344977147387</v>
      </c>
      <c r="Q26" s="120">
        <v>-2416826525</v>
      </c>
      <c r="R26" s="120"/>
    </row>
    <row r="27" spans="1:18" ht="21.75" customHeight="1" x14ac:dyDescent="0.2">
      <c r="A27" s="58" t="s">
        <v>369</v>
      </c>
      <c r="C27" s="52">
        <v>2400000</v>
      </c>
      <c r="E27" s="52">
        <v>41782324500</v>
      </c>
      <c r="G27" s="52">
        <v>40943439350</v>
      </c>
      <c r="I27" s="52">
        <v>838885150</v>
      </c>
      <c r="K27" s="52">
        <v>2400000</v>
      </c>
      <c r="M27" s="52">
        <v>41782324500</v>
      </c>
      <c r="O27" s="52">
        <v>40943439350</v>
      </c>
      <c r="Q27" s="120">
        <v>838885150</v>
      </c>
      <c r="R27" s="120"/>
    </row>
    <row r="28" spans="1:18" ht="21.75" customHeight="1" x14ac:dyDescent="0.2">
      <c r="A28" s="58" t="s">
        <v>53</v>
      </c>
      <c r="C28" s="52">
        <v>5500000</v>
      </c>
      <c r="E28" s="52">
        <v>84676327312</v>
      </c>
      <c r="G28" s="52">
        <v>81797749687</v>
      </c>
      <c r="I28" s="52">
        <v>2878577625</v>
      </c>
      <c r="K28" s="52">
        <v>5500000</v>
      </c>
      <c r="M28" s="52">
        <v>84676327312</v>
      </c>
      <c r="O28" s="52">
        <v>90285158906</v>
      </c>
      <c r="Q28" s="120">
        <v>-5608831593</v>
      </c>
      <c r="R28" s="120"/>
    </row>
    <row r="29" spans="1:18" ht="21.75" customHeight="1" x14ac:dyDescent="0.2">
      <c r="A29" s="58" t="s">
        <v>47</v>
      </c>
      <c r="C29" s="52">
        <v>1000000</v>
      </c>
      <c r="E29" s="52">
        <v>11516308125</v>
      </c>
      <c r="G29" s="52">
        <v>10237828125</v>
      </c>
      <c r="I29" s="52">
        <v>1278480000</v>
      </c>
      <c r="K29" s="52">
        <v>1000000</v>
      </c>
      <c r="M29" s="52">
        <v>11516308125</v>
      </c>
      <c r="O29" s="52">
        <v>10011600000</v>
      </c>
      <c r="Q29" s="120">
        <v>1504708125</v>
      </c>
      <c r="R29" s="120"/>
    </row>
    <row r="30" spans="1:18" ht="21.75" customHeight="1" x14ac:dyDescent="0.2">
      <c r="A30" s="58" t="s">
        <v>56</v>
      </c>
      <c r="C30" s="52">
        <v>130571</v>
      </c>
      <c r="E30" s="52">
        <v>97678467677</v>
      </c>
      <c r="G30" s="52">
        <v>88111379936</v>
      </c>
      <c r="I30" s="52">
        <v>9567087741</v>
      </c>
      <c r="K30" s="52">
        <v>130571</v>
      </c>
      <c r="M30" s="52">
        <v>97678467677</v>
      </c>
      <c r="O30" s="52">
        <v>92715313396</v>
      </c>
      <c r="Q30" s="120">
        <v>4963154281</v>
      </c>
      <c r="R30" s="120"/>
    </row>
    <row r="31" spans="1:18" ht="21.75" customHeight="1" x14ac:dyDescent="0.2">
      <c r="A31" s="58" t="s">
        <v>58</v>
      </c>
      <c r="C31" s="52">
        <v>4808154</v>
      </c>
      <c r="E31" s="52">
        <v>108693129324</v>
      </c>
      <c r="G31" s="52">
        <v>97095861876</v>
      </c>
      <c r="I31" s="52">
        <v>11597267448</v>
      </c>
      <c r="K31" s="52">
        <v>4808154</v>
      </c>
      <c r="M31" s="52">
        <v>108693129324</v>
      </c>
      <c r="O31" s="52">
        <v>99999986892</v>
      </c>
      <c r="Q31" s="120">
        <v>8693142432</v>
      </c>
      <c r="R31" s="120"/>
    </row>
    <row r="32" spans="1:18" ht="21.75" customHeight="1" x14ac:dyDescent="0.2">
      <c r="A32" s="58" t="s">
        <v>22</v>
      </c>
      <c r="C32" s="52">
        <v>31493471</v>
      </c>
      <c r="E32" s="52">
        <v>166548371388</v>
      </c>
      <c r="G32" s="52">
        <v>161985208013</v>
      </c>
      <c r="I32" s="52">
        <v>4563163375</v>
      </c>
      <c r="K32" s="52">
        <v>31493471</v>
      </c>
      <c r="M32" s="52">
        <v>166548371388</v>
      </c>
      <c r="O32" s="52">
        <v>192024252277</v>
      </c>
      <c r="Q32" s="120">
        <v>-25475880888</v>
      </c>
      <c r="R32" s="120"/>
    </row>
    <row r="33" spans="1:18" ht="21.75" customHeight="1" x14ac:dyDescent="0.2">
      <c r="A33" s="58" t="s">
        <v>46</v>
      </c>
      <c r="C33" s="52">
        <v>2000000</v>
      </c>
      <c r="E33" s="52">
        <v>23112521250</v>
      </c>
      <c r="G33" s="52">
        <v>20235941250</v>
      </c>
      <c r="I33" s="52">
        <v>2876580000</v>
      </c>
      <c r="K33" s="52">
        <v>2000000</v>
      </c>
      <c r="M33" s="52">
        <v>23112521250</v>
      </c>
      <c r="O33" s="52">
        <v>23871618750</v>
      </c>
      <c r="Q33" s="120">
        <v>-759097500</v>
      </c>
      <c r="R33" s="120"/>
    </row>
    <row r="34" spans="1:18" ht="21.75" customHeight="1" x14ac:dyDescent="0.2">
      <c r="A34" s="58" t="s">
        <v>50</v>
      </c>
      <c r="C34" s="52">
        <v>6270000</v>
      </c>
      <c r="E34" s="52">
        <v>63878054625</v>
      </c>
      <c r="G34" s="52">
        <v>52637425026</v>
      </c>
      <c r="I34" s="52">
        <v>11240629599</v>
      </c>
      <c r="K34" s="52">
        <v>6270000</v>
      </c>
      <c r="M34" s="52">
        <v>63878054625</v>
      </c>
      <c r="O34" s="52">
        <v>60089589207</v>
      </c>
      <c r="Q34" s="120">
        <v>3788465418</v>
      </c>
      <c r="R34" s="120"/>
    </row>
    <row r="35" spans="1:18" ht="21.75" customHeight="1" x14ac:dyDescent="0.2">
      <c r="A35" s="58" t="s">
        <v>78</v>
      </c>
      <c r="C35" s="52">
        <v>100164</v>
      </c>
      <c r="E35" s="52">
        <v>96397386286</v>
      </c>
      <c r="G35" s="52">
        <v>94046963297</v>
      </c>
      <c r="I35" s="52">
        <v>2350422989</v>
      </c>
      <c r="K35" s="52">
        <v>100164</v>
      </c>
      <c r="M35" s="52">
        <v>96397386286</v>
      </c>
      <c r="O35" s="52">
        <v>80617405446</v>
      </c>
      <c r="Q35" s="120">
        <v>15779980840</v>
      </c>
      <c r="R35" s="120"/>
    </row>
    <row r="36" spans="1:18" ht="21.75" customHeight="1" x14ac:dyDescent="0.2">
      <c r="A36" s="58" t="s">
        <v>92</v>
      </c>
      <c r="C36" s="52">
        <v>2045000</v>
      </c>
      <c r="E36" s="52">
        <v>1942397876562</v>
      </c>
      <c r="G36" s="52">
        <v>1942397876562</v>
      </c>
      <c r="I36" s="52">
        <v>0</v>
      </c>
      <c r="K36" s="52">
        <v>2045000</v>
      </c>
      <c r="M36" s="52">
        <v>1942397876562</v>
      </c>
      <c r="O36" s="52">
        <v>1748158088906</v>
      </c>
      <c r="Q36" s="120">
        <v>194239787656</v>
      </c>
      <c r="R36" s="120"/>
    </row>
    <row r="37" spans="1:18" ht="21.75" customHeight="1" x14ac:dyDescent="0.2">
      <c r="A37" s="58" t="s">
        <v>90</v>
      </c>
      <c r="C37" s="52">
        <v>1200000</v>
      </c>
      <c r="E37" s="52">
        <v>1091802075000</v>
      </c>
      <c r="G37" s="52">
        <v>1199782500000</v>
      </c>
      <c r="I37" s="52">
        <v>-107980425000</v>
      </c>
      <c r="K37" s="52">
        <v>1200000</v>
      </c>
      <c r="M37" s="52">
        <v>1091802075000</v>
      </c>
      <c r="O37" s="52">
        <v>983888000000</v>
      </c>
      <c r="Q37" s="120">
        <v>107914075000</v>
      </c>
      <c r="R37" s="120"/>
    </row>
    <row r="38" spans="1:18" ht="21.75" customHeight="1" x14ac:dyDescent="0.2">
      <c r="A38" s="58" t="s">
        <v>101</v>
      </c>
      <c r="C38" s="52">
        <v>225000</v>
      </c>
      <c r="E38" s="52">
        <v>177897750187</v>
      </c>
      <c r="G38" s="52">
        <v>177897750187</v>
      </c>
      <c r="I38" s="52">
        <v>0</v>
      </c>
      <c r="K38" s="52">
        <v>225000</v>
      </c>
      <c r="M38" s="52">
        <v>177897750187</v>
      </c>
      <c r="O38" s="52">
        <v>169126661999</v>
      </c>
      <c r="Q38" s="120">
        <v>8771068180</v>
      </c>
      <c r="R38" s="120"/>
    </row>
    <row r="39" spans="1:18" ht="21.75" customHeight="1" x14ac:dyDescent="0.2">
      <c r="A39" s="58" t="s">
        <v>72</v>
      </c>
      <c r="C39" s="52">
        <v>880000</v>
      </c>
      <c r="E39" s="52">
        <v>728068013750</v>
      </c>
      <c r="G39" s="52">
        <v>702508647225</v>
      </c>
      <c r="I39" s="52">
        <v>25559366525</v>
      </c>
      <c r="K39" s="52">
        <v>880000</v>
      </c>
      <c r="M39" s="52">
        <v>728068013750</v>
      </c>
      <c r="O39" s="52">
        <v>596971779250</v>
      </c>
      <c r="Q39" s="120">
        <v>131096234500</v>
      </c>
      <c r="R39" s="120"/>
    </row>
    <row r="40" spans="1:18" ht="21.75" customHeight="1" x14ac:dyDescent="0.2">
      <c r="A40" s="58" t="s">
        <v>81</v>
      </c>
      <c r="C40" s="52">
        <v>957700</v>
      </c>
      <c r="E40" s="52">
        <v>722894143683</v>
      </c>
      <c r="G40" s="52">
        <v>687599719957</v>
      </c>
      <c r="I40" s="52">
        <v>35294423726</v>
      </c>
      <c r="K40" s="52">
        <v>957700</v>
      </c>
      <c r="M40" s="52">
        <v>722894143683</v>
      </c>
      <c r="O40" s="52">
        <v>584091114293</v>
      </c>
      <c r="Q40" s="120">
        <v>138803029390</v>
      </c>
      <c r="R40" s="120"/>
    </row>
    <row r="41" spans="1:18" ht="21.75" customHeight="1" x14ac:dyDescent="0.2">
      <c r="A41" s="58" t="s">
        <v>87</v>
      </c>
      <c r="C41" s="52">
        <v>1874200</v>
      </c>
      <c r="E41" s="52">
        <v>1174827959030</v>
      </c>
      <c r="G41" s="52">
        <v>1252752441455</v>
      </c>
      <c r="I41" s="52">
        <v>-77924482424</v>
      </c>
      <c r="K41" s="52">
        <v>1874200</v>
      </c>
      <c r="M41" s="52">
        <v>1174827959030</v>
      </c>
      <c r="O41" s="52">
        <v>1133872868283</v>
      </c>
      <c r="Q41" s="120">
        <v>40955090747</v>
      </c>
      <c r="R41" s="120"/>
    </row>
    <row r="42" spans="1:18" ht="21.75" customHeight="1" x14ac:dyDescent="0.2">
      <c r="A42" s="58" t="s">
        <v>104</v>
      </c>
      <c r="C42" s="52">
        <v>420000</v>
      </c>
      <c r="E42" s="52">
        <v>388639546312</v>
      </c>
      <c r="G42" s="52">
        <v>388639546312</v>
      </c>
      <c r="I42" s="52">
        <v>0</v>
      </c>
      <c r="K42" s="52">
        <v>420000</v>
      </c>
      <c r="M42" s="52">
        <v>388639546312</v>
      </c>
      <c r="O42" s="52">
        <v>382866963436</v>
      </c>
      <c r="Q42" s="120">
        <v>5772582876</v>
      </c>
      <c r="R42" s="120"/>
    </row>
    <row r="43" spans="1:18" ht="21.75" customHeight="1" x14ac:dyDescent="0.2">
      <c r="A43" s="58" t="s">
        <v>371</v>
      </c>
      <c r="C43" s="52">
        <v>1000000</v>
      </c>
      <c r="E43" s="52">
        <v>962125583125</v>
      </c>
      <c r="G43" s="52">
        <v>962320000000</v>
      </c>
      <c r="I43" s="52">
        <v>-194416875</v>
      </c>
      <c r="K43" s="52">
        <v>1000000</v>
      </c>
      <c r="M43" s="52">
        <v>962125583125</v>
      </c>
      <c r="O43" s="52">
        <v>962320000000</v>
      </c>
      <c r="Q43" s="120">
        <v>-194416875</v>
      </c>
      <c r="R43" s="120"/>
    </row>
    <row r="44" spans="1:18" ht="21.75" customHeight="1" x14ac:dyDescent="0.2">
      <c r="A44" s="58" t="s">
        <v>107</v>
      </c>
      <c r="C44" s="52">
        <v>990000</v>
      </c>
      <c r="E44" s="52">
        <v>982099962112</v>
      </c>
      <c r="G44" s="52">
        <v>974329870696</v>
      </c>
      <c r="I44" s="52">
        <v>7770091416</v>
      </c>
      <c r="K44" s="52">
        <v>990000</v>
      </c>
      <c r="M44" s="52">
        <v>982099962112</v>
      </c>
      <c r="O44" s="52">
        <v>915516712514</v>
      </c>
      <c r="Q44" s="120">
        <v>66583249598</v>
      </c>
      <c r="R44" s="120"/>
    </row>
    <row r="45" spans="1:18" ht="21.75" customHeight="1" x14ac:dyDescent="0.2">
      <c r="A45" s="78" t="s">
        <v>110</v>
      </c>
      <c r="C45" s="80">
        <v>1225000</v>
      </c>
      <c r="E45" s="80">
        <v>1124346175312</v>
      </c>
      <c r="G45" s="80">
        <v>1124346175312</v>
      </c>
      <c r="I45" s="80">
        <v>0</v>
      </c>
      <c r="K45" s="80">
        <v>1225000</v>
      </c>
      <c r="M45" s="80">
        <v>1124346175312</v>
      </c>
      <c r="O45" s="80">
        <v>1055065143750</v>
      </c>
      <c r="Q45" s="134">
        <v>69281031562</v>
      </c>
      <c r="R45" s="134"/>
    </row>
    <row r="46" spans="1:18" ht="21.75" customHeight="1" x14ac:dyDescent="0.2">
      <c r="A46" s="78" t="s">
        <v>98</v>
      </c>
      <c r="C46" s="80">
        <v>500000</v>
      </c>
      <c r="E46" s="80">
        <v>522405296875</v>
      </c>
      <c r="G46" s="80">
        <v>522405296875</v>
      </c>
      <c r="I46" s="80">
        <v>0</v>
      </c>
      <c r="K46" s="80">
        <v>500000</v>
      </c>
      <c r="M46" s="80">
        <v>522405296875</v>
      </c>
      <c r="O46" s="80">
        <v>472414359375</v>
      </c>
      <c r="Q46" s="134">
        <v>49990937500</v>
      </c>
      <c r="R46" s="134"/>
    </row>
    <row r="47" spans="1:18" ht="21.75" customHeight="1" x14ac:dyDescent="0.2">
      <c r="A47" s="78" t="s">
        <v>95</v>
      </c>
      <c r="C47" s="80">
        <v>1000000</v>
      </c>
      <c r="E47" s="80">
        <v>999818750000</v>
      </c>
      <c r="G47" s="80">
        <v>999818750000</v>
      </c>
      <c r="I47" s="80">
        <v>0</v>
      </c>
      <c r="K47" s="80">
        <v>1000000</v>
      </c>
      <c r="M47" s="80">
        <v>999818750000</v>
      </c>
      <c r="O47" s="80">
        <v>999818750000</v>
      </c>
      <c r="Q47" s="134">
        <v>0</v>
      </c>
      <c r="R47" s="134"/>
    </row>
    <row r="48" spans="1:18" ht="21.75" customHeight="1" x14ac:dyDescent="0.2">
      <c r="A48" s="58" t="s">
        <v>75</v>
      </c>
      <c r="C48" s="52">
        <v>151609</v>
      </c>
      <c r="E48" s="52">
        <v>117163420740</v>
      </c>
      <c r="G48" s="52">
        <v>111033464036</v>
      </c>
      <c r="I48" s="52">
        <v>6129956704</v>
      </c>
      <c r="K48" s="52">
        <v>151609</v>
      </c>
      <c r="M48" s="52">
        <v>117163420740</v>
      </c>
      <c r="O48" s="52">
        <v>100988122870</v>
      </c>
      <c r="Q48" s="120">
        <v>16175297870</v>
      </c>
      <c r="R48" s="120"/>
    </row>
    <row r="49" spans="1:18" ht="21.75" customHeight="1" x14ac:dyDescent="0.2">
      <c r="A49" s="58" t="s">
        <v>344</v>
      </c>
      <c r="C49" s="52">
        <v>500000</v>
      </c>
      <c r="E49" s="52">
        <v>284948343750</v>
      </c>
      <c r="G49" s="52">
        <v>265901796562</v>
      </c>
      <c r="I49" s="52">
        <v>19046547188</v>
      </c>
      <c r="K49" s="52">
        <v>500000</v>
      </c>
      <c r="M49" s="52">
        <v>284948343750</v>
      </c>
      <c r="O49" s="52">
        <v>266519165625</v>
      </c>
      <c r="Q49" s="120">
        <v>18429178125</v>
      </c>
      <c r="R49" s="120"/>
    </row>
    <row r="50" spans="1:18" ht="21.75" customHeight="1" x14ac:dyDescent="0.2">
      <c r="A50" s="59" t="s">
        <v>372</v>
      </c>
      <c r="C50" s="56">
        <v>50614</v>
      </c>
      <c r="E50" s="56">
        <v>28418658304</v>
      </c>
      <c r="G50" s="56">
        <v>27267185070</v>
      </c>
      <c r="I50" s="56">
        <v>1151473234</v>
      </c>
      <c r="K50" s="56">
        <v>50614</v>
      </c>
      <c r="M50" s="56">
        <v>28418658304</v>
      </c>
      <c r="O50" s="56">
        <v>27267185070</v>
      </c>
      <c r="Q50" s="122">
        <v>1151473234</v>
      </c>
      <c r="R50" s="122"/>
    </row>
    <row r="51" spans="1:18" ht="21.75" customHeight="1" thickBot="1" x14ac:dyDescent="0.25">
      <c r="A51" s="13" t="s">
        <v>26</v>
      </c>
      <c r="C51" s="14">
        <f>SUM(C8:C50)</f>
        <v>550837595</v>
      </c>
      <c r="E51" s="14">
        <f>SUM(E8:E50)</f>
        <v>15675777065605</v>
      </c>
      <c r="G51" s="14">
        <f>SUM(G8:G50)</f>
        <v>15543241011298</v>
      </c>
      <c r="I51" s="14">
        <f>SUM(I8:I50)</f>
        <v>132536054309</v>
      </c>
      <c r="K51" s="14">
        <f>SUM(K8:K50)</f>
        <v>550837595</v>
      </c>
      <c r="M51" s="14">
        <f>SUM(M8:M50)</f>
        <v>15577708310720</v>
      </c>
      <c r="O51" s="14">
        <f>SUM(O8:O50)</f>
        <v>14610733927964</v>
      </c>
      <c r="Q51" s="129">
        <f>SUM(Q8:R50)</f>
        <v>966974362756</v>
      </c>
      <c r="R51" s="129"/>
    </row>
    <row r="52" spans="1:18" ht="13.5" thickTop="1" x14ac:dyDescent="0.2">
      <c r="Q52" s="19"/>
    </row>
    <row r="53" spans="1:18" x14ac:dyDescent="0.2">
      <c r="Q53" s="19"/>
    </row>
    <row r="54" spans="1:18" x14ac:dyDescent="0.2">
      <c r="Q54" s="19" cm="1">
        <f t="array" ref="Q54:R54">Q51-'درآمد سرمایه گذاری در صندوق'!P30:Q30-'درآمد سرمایه گذاری در سهام'!Q22-'درآمد سرمایه گذاری در اوراق به'!N28</f>
        <v>0</v>
      </c>
      <c r="R54">
        <v>151278377853</v>
      </c>
    </row>
    <row r="55" spans="1:18" x14ac:dyDescent="0.2">
      <c r="Q55" s="19"/>
    </row>
    <row r="56" spans="1:18" x14ac:dyDescent="0.2">
      <c r="Q56" s="19"/>
    </row>
    <row r="57" spans="1:18" x14ac:dyDescent="0.2">
      <c r="Q57" s="19"/>
    </row>
  </sheetData>
  <autoFilter ref="A7:R51" xr:uid="{00000000-0001-0000-1400-000000000000}">
    <filterColumn colId="16" showButton="0"/>
  </autoFilter>
  <mergeCells count="52">
    <mergeCell ref="Q44:R44"/>
    <mergeCell ref="Q48:R48"/>
    <mergeCell ref="Q49:R49"/>
    <mergeCell ref="Q50:R50"/>
    <mergeCell ref="Q51:R51"/>
    <mergeCell ref="Q47:R47"/>
    <mergeCell ref="Q46:R46"/>
    <mergeCell ref="Q45:R45"/>
    <mergeCell ref="Q38:R38"/>
    <mergeCell ref="Q39:R39"/>
    <mergeCell ref="Q41:R41"/>
    <mergeCell ref="Q42:R42"/>
    <mergeCell ref="Q43:R43"/>
    <mergeCell ref="Q40:R40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  <pageSetUpPr fitToPage="1"/>
  </sheetPr>
  <dimension ref="A1:AF28"/>
  <sheetViews>
    <sheetView rightToLeft="1" workbookViewId="0">
      <selection activeCell="A4" sqref="A4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2" bestFit="1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5" bestFit="1" customWidth="1"/>
    <col min="14" max="14" width="1.28515625" customWidth="1"/>
    <col min="15" max="15" width="11.7109375" bestFit="1" customWidth="1"/>
    <col min="16" max="16" width="1.28515625" customWidth="1"/>
    <col min="17" max="17" width="15" bestFit="1" customWidth="1"/>
    <col min="18" max="18" width="1.28515625" customWidth="1"/>
    <col min="19" max="19" width="12.140625" bestFit="1" customWidth="1"/>
    <col min="20" max="20" width="1.28515625" customWidth="1"/>
    <col min="21" max="21" width="16.140625" bestFit="1" customWidth="1"/>
    <col min="22" max="22" width="1.28515625" customWidth="1"/>
    <col min="23" max="23" width="17.42578125" bestFit="1" customWidth="1"/>
    <col min="24" max="24" width="1.28515625" customWidth="1"/>
    <col min="25" max="25" width="17.7109375" bestFit="1" customWidth="1"/>
    <col min="26" max="26" width="1.28515625" customWidth="1"/>
    <col min="27" max="27" width="18.28515625" bestFit="1" customWidth="1"/>
    <col min="28" max="28" width="0.28515625" customWidth="1"/>
    <col min="32" max="32" width="17.5703125" bestFit="1" customWidth="1"/>
  </cols>
  <sheetData>
    <row r="1" spans="1:32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1:32" ht="21.75" customHeight="1" x14ac:dyDescent="0.2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</row>
    <row r="3" spans="1:32" ht="21.75" customHeight="1" x14ac:dyDescent="0.2">
      <c r="A3" s="107" t="s">
        <v>365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</row>
    <row r="4" spans="1:32" ht="14.45" customHeight="1" x14ac:dyDescent="0.2">
      <c r="A4" s="1" t="s">
        <v>2</v>
      </c>
      <c r="B4" s="109" t="s">
        <v>3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F4" s="19">
        <v>32795782471410</v>
      </c>
    </row>
    <row r="5" spans="1:32" ht="14.45" customHeight="1" x14ac:dyDescent="0.2">
      <c r="A5" s="109" t="s">
        <v>4</v>
      </c>
      <c r="B5" s="109"/>
      <c r="C5" s="109" t="s">
        <v>5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32" ht="14.45" customHeight="1" x14ac:dyDescent="0.2">
      <c r="E6" s="110" t="s">
        <v>341</v>
      </c>
      <c r="F6" s="110"/>
      <c r="G6" s="110"/>
      <c r="H6" s="110"/>
      <c r="I6" s="110"/>
      <c r="K6" s="110" t="s">
        <v>6</v>
      </c>
      <c r="L6" s="110"/>
      <c r="M6" s="110"/>
      <c r="N6" s="110"/>
      <c r="O6" s="110"/>
      <c r="P6" s="110"/>
      <c r="Q6" s="110"/>
      <c r="S6" s="110" t="s">
        <v>368</v>
      </c>
      <c r="T6" s="110"/>
      <c r="U6" s="110"/>
      <c r="V6" s="110"/>
      <c r="W6" s="110"/>
      <c r="X6" s="110"/>
      <c r="Y6" s="110"/>
      <c r="Z6" s="110"/>
      <c r="AA6" s="110"/>
    </row>
    <row r="7" spans="1:32" ht="14.45" customHeight="1" x14ac:dyDescent="0.2">
      <c r="E7" s="3"/>
      <c r="F7" s="3"/>
      <c r="G7" s="3"/>
      <c r="H7" s="3"/>
      <c r="I7" s="3"/>
      <c r="K7" s="111" t="s">
        <v>7</v>
      </c>
      <c r="L7" s="111"/>
      <c r="M7" s="111"/>
      <c r="N7" s="3"/>
      <c r="O7" s="111" t="s">
        <v>8</v>
      </c>
      <c r="P7" s="111"/>
      <c r="Q7" s="111"/>
      <c r="S7" s="3"/>
      <c r="T7" s="3"/>
      <c r="U7" s="3"/>
      <c r="V7" s="3"/>
      <c r="W7" s="3"/>
      <c r="X7" s="3"/>
      <c r="Y7" s="3"/>
      <c r="Z7" s="3"/>
      <c r="AA7" s="3"/>
    </row>
    <row r="8" spans="1:32" ht="14.45" customHeight="1" x14ac:dyDescent="0.2">
      <c r="A8" s="110" t="s">
        <v>9</v>
      </c>
      <c r="B8" s="110"/>
      <c r="C8" s="110"/>
      <c r="E8" s="69"/>
      <c r="G8" s="2" t="s">
        <v>11</v>
      </c>
      <c r="I8" s="2" t="s">
        <v>12</v>
      </c>
      <c r="K8" s="4" t="s">
        <v>10</v>
      </c>
      <c r="L8" s="3"/>
      <c r="M8" s="4" t="s">
        <v>11</v>
      </c>
      <c r="O8" s="4" t="s">
        <v>10</v>
      </c>
      <c r="P8" s="3"/>
      <c r="Q8" s="4" t="s">
        <v>13</v>
      </c>
      <c r="S8" s="2" t="s">
        <v>10</v>
      </c>
      <c r="U8" s="2" t="s">
        <v>14</v>
      </c>
      <c r="W8" s="2" t="s">
        <v>11</v>
      </c>
      <c r="Y8" s="2" t="s">
        <v>12</v>
      </c>
      <c r="AA8" s="2" t="s">
        <v>15</v>
      </c>
    </row>
    <row r="9" spans="1:32" ht="21.75" customHeight="1" x14ac:dyDescent="0.2">
      <c r="A9" s="113" t="s">
        <v>16</v>
      </c>
      <c r="B9" s="113"/>
      <c r="C9" s="113"/>
      <c r="E9" s="76">
        <v>24120000</v>
      </c>
      <c r="F9" s="76"/>
      <c r="G9" s="50">
        <v>65769320858</v>
      </c>
      <c r="I9" s="50">
        <v>39513248928</v>
      </c>
      <c r="K9" s="50">
        <v>0</v>
      </c>
      <c r="M9" s="50">
        <v>0</v>
      </c>
      <c r="O9" s="50">
        <v>0</v>
      </c>
      <c r="Q9" s="50">
        <v>0</v>
      </c>
      <c r="S9" s="50">
        <v>24120000</v>
      </c>
      <c r="U9" s="50">
        <v>1750</v>
      </c>
      <c r="W9" s="50">
        <v>65769320858</v>
      </c>
      <c r="Y9" s="50">
        <v>41958850500</v>
      </c>
      <c r="AA9" s="54">
        <f>Y9/$AF$4</f>
        <v>1.2793977559943258E-3</v>
      </c>
    </row>
    <row r="10" spans="1:32" ht="21.75" customHeight="1" x14ac:dyDescent="0.2">
      <c r="A10" s="112" t="s">
        <v>17</v>
      </c>
      <c r="B10" s="112"/>
      <c r="C10" s="112"/>
      <c r="E10" s="61">
        <v>29431752</v>
      </c>
      <c r="F10" s="61"/>
      <c r="G10" s="52">
        <v>429947991199</v>
      </c>
      <c r="I10" s="52">
        <v>301928453340.19202</v>
      </c>
      <c r="K10" s="52">
        <v>0</v>
      </c>
      <c r="M10" s="52">
        <v>0</v>
      </c>
      <c r="O10" s="52">
        <v>0</v>
      </c>
      <c r="Q10" s="52">
        <v>0</v>
      </c>
      <c r="S10" s="52">
        <v>29431752</v>
      </c>
      <c r="U10" s="52">
        <v>11570</v>
      </c>
      <c r="W10" s="52">
        <v>429947991199</v>
      </c>
      <c r="Y10" s="52">
        <v>338499244684</v>
      </c>
      <c r="AA10" s="55">
        <f>Y10/$AF$4</f>
        <v>1.0321426085170848E-2</v>
      </c>
    </row>
    <row r="11" spans="1:32" ht="21.75" customHeight="1" x14ac:dyDescent="0.2">
      <c r="A11" s="112" t="s">
        <v>19</v>
      </c>
      <c r="B11" s="112"/>
      <c r="C11" s="112"/>
      <c r="E11" s="61">
        <v>50000000</v>
      </c>
      <c r="F11" s="61"/>
      <c r="G11" s="52">
        <v>499656188500</v>
      </c>
      <c r="I11" s="52">
        <v>543248325000</v>
      </c>
      <c r="K11" s="52">
        <v>0</v>
      </c>
      <c r="M11" s="52">
        <v>0</v>
      </c>
      <c r="O11" s="52">
        <v>0</v>
      </c>
      <c r="Q11" s="52">
        <v>0</v>
      </c>
      <c r="S11" s="52">
        <v>50000000</v>
      </c>
      <c r="U11" s="52">
        <v>11168</v>
      </c>
      <c r="W11" s="52">
        <v>499656188500</v>
      </c>
      <c r="Y11" s="52">
        <v>555077520000</v>
      </c>
      <c r="AA11" s="55">
        <f t="shared" ref="AA11:AA18" si="0">Y11/$AF$4</f>
        <v>1.6925271427321288E-2</v>
      </c>
    </row>
    <row r="12" spans="1:32" ht="21.75" customHeight="1" x14ac:dyDescent="0.2">
      <c r="A12" s="112" t="s">
        <v>20</v>
      </c>
      <c r="B12" s="112"/>
      <c r="C12" s="112"/>
      <c r="E12" s="61">
        <v>209656387</v>
      </c>
      <c r="F12" s="61"/>
      <c r="G12" s="52">
        <v>100125744487</v>
      </c>
      <c r="I12" s="52">
        <v>76277668928.030106</v>
      </c>
      <c r="K12" s="52">
        <v>0</v>
      </c>
      <c r="M12" s="52">
        <v>0</v>
      </c>
      <c r="O12" s="52">
        <v>0</v>
      </c>
      <c r="Q12" s="52">
        <v>0</v>
      </c>
      <c r="S12" s="52">
        <v>209656387</v>
      </c>
      <c r="U12" s="52">
        <v>418</v>
      </c>
      <c r="W12" s="52">
        <v>100125744487</v>
      </c>
      <c r="Y12" s="52">
        <v>87114933365</v>
      </c>
      <c r="AA12" s="55">
        <f>Y12/$AF$4</f>
        <v>2.6562846439460068E-3</v>
      </c>
    </row>
    <row r="13" spans="1:32" ht="21.75" customHeight="1" x14ac:dyDescent="0.2">
      <c r="A13" s="112" t="s">
        <v>21</v>
      </c>
      <c r="B13" s="112"/>
      <c r="C13" s="112"/>
      <c r="E13" s="61">
        <v>23223828</v>
      </c>
      <c r="F13" s="61"/>
      <c r="G13" s="52">
        <v>26622616519</v>
      </c>
      <c r="I13" s="52">
        <v>20384625615.262199</v>
      </c>
      <c r="K13" s="52">
        <v>0</v>
      </c>
      <c r="M13" s="52">
        <v>0</v>
      </c>
      <c r="O13" s="52">
        <v>0</v>
      </c>
      <c r="Q13" s="52">
        <v>0</v>
      </c>
      <c r="S13" s="52">
        <v>23223828</v>
      </c>
      <c r="U13" s="52">
        <v>1067</v>
      </c>
      <c r="W13" s="52">
        <v>26622616519</v>
      </c>
      <c r="Y13" s="52">
        <v>24632384520</v>
      </c>
      <c r="AA13" s="55">
        <f t="shared" si="0"/>
        <v>7.510839096909332E-4</v>
      </c>
    </row>
    <row r="14" spans="1:32" ht="21.75" customHeight="1" x14ac:dyDescent="0.2">
      <c r="A14" s="112" t="s">
        <v>22</v>
      </c>
      <c r="B14" s="112"/>
      <c r="C14" s="112"/>
      <c r="E14" s="61">
        <v>33953760</v>
      </c>
      <c r="F14" s="61"/>
      <c r="G14" s="52">
        <v>178928178285</v>
      </c>
      <c r="I14" s="52">
        <v>176521574719.44</v>
      </c>
      <c r="K14" s="52">
        <v>0</v>
      </c>
      <c r="M14" s="52">
        <v>0</v>
      </c>
      <c r="O14" s="52">
        <v>-2460289</v>
      </c>
      <c r="Q14" s="52">
        <v>13127284270</v>
      </c>
      <c r="S14" s="52">
        <v>31493471</v>
      </c>
      <c r="U14" s="52">
        <v>5320</v>
      </c>
      <c r="W14" s="52">
        <v>165963044844</v>
      </c>
      <c r="Y14" s="52">
        <v>166548371388</v>
      </c>
      <c r="AA14" s="55">
        <f t="shared" si="0"/>
        <v>5.078347239715654E-3</v>
      </c>
    </row>
    <row r="15" spans="1:32" ht="21.75" customHeight="1" x14ac:dyDescent="0.2">
      <c r="A15" s="112" t="s">
        <v>23</v>
      </c>
      <c r="B15" s="112"/>
      <c r="C15" s="112"/>
      <c r="E15" s="61">
        <v>10300000</v>
      </c>
      <c r="F15" s="61"/>
      <c r="G15" s="68">
        <v>150450833661</v>
      </c>
      <c r="I15" s="68">
        <v>152352079200</v>
      </c>
      <c r="K15" s="68">
        <v>0</v>
      </c>
      <c r="M15" s="68">
        <v>0</v>
      </c>
      <c r="O15" s="68">
        <v>-400000</v>
      </c>
      <c r="Q15" s="68">
        <v>6250063122</v>
      </c>
      <c r="S15" s="68">
        <v>9900000</v>
      </c>
      <c r="U15" s="68">
        <v>15770</v>
      </c>
      <c r="W15" s="68">
        <v>144608082837</v>
      </c>
      <c r="Y15" s="68">
        <v>155194068150</v>
      </c>
      <c r="AA15" s="55">
        <f t="shared" si="0"/>
        <v>4.7321349409879679E-3</v>
      </c>
    </row>
    <row r="16" spans="1:32" ht="21.75" customHeight="1" x14ac:dyDescent="0.2">
      <c r="A16" s="112" t="s">
        <v>24</v>
      </c>
      <c r="B16" s="112"/>
      <c r="C16" s="112"/>
      <c r="E16" s="61">
        <v>4692065</v>
      </c>
      <c r="F16" s="61"/>
      <c r="G16" s="68">
        <v>16942496337</v>
      </c>
      <c r="I16" s="68">
        <v>14696727868.9508</v>
      </c>
      <c r="K16" s="68">
        <v>4692065</v>
      </c>
      <c r="M16" s="68">
        <v>0</v>
      </c>
      <c r="O16" s="68">
        <v>0</v>
      </c>
      <c r="Q16" s="68">
        <v>0</v>
      </c>
      <c r="S16" s="68">
        <v>9384130</v>
      </c>
      <c r="U16" s="68">
        <v>1775</v>
      </c>
      <c r="W16" s="68">
        <v>16942496337</v>
      </c>
      <c r="Y16" s="68">
        <v>16557722607</v>
      </c>
      <c r="AA16" s="55">
        <f t="shared" si="0"/>
        <v>5.0487353431601556E-4</v>
      </c>
    </row>
    <row r="17" spans="1:27" ht="21.75" customHeight="1" x14ac:dyDescent="0.2">
      <c r="A17" s="112" t="s">
        <v>211</v>
      </c>
      <c r="B17" s="112"/>
      <c r="C17" s="112"/>
      <c r="E17" s="61">
        <v>0</v>
      </c>
      <c r="F17" s="61"/>
      <c r="G17" s="52">
        <v>0</v>
      </c>
      <c r="I17" s="52">
        <v>0</v>
      </c>
      <c r="K17" s="52">
        <v>9950</v>
      </c>
      <c r="M17" s="52">
        <v>14925000000</v>
      </c>
      <c r="O17" s="52">
        <v>0</v>
      </c>
      <c r="Q17" s="52">
        <v>0</v>
      </c>
      <c r="S17" s="52">
        <v>9950</v>
      </c>
      <c r="U17" s="52">
        <v>1078662</v>
      </c>
      <c r="W17" s="52">
        <v>14925000000</v>
      </c>
      <c r="Y17" s="52">
        <v>10726247287</v>
      </c>
      <c r="AA17" s="55">
        <f t="shared" si="0"/>
        <v>3.2706178900749499E-4</v>
      </c>
    </row>
    <row r="18" spans="1:27" ht="21.75" customHeight="1" x14ac:dyDescent="0.2">
      <c r="A18" s="115" t="s">
        <v>367</v>
      </c>
      <c r="B18" s="115"/>
      <c r="C18" s="115"/>
      <c r="E18" s="61">
        <v>0</v>
      </c>
      <c r="F18" s="62"/>
      <c r="G18" s="52">
        <v>0</v>
      </c>
      <c r="I18" s="52">
        <v>0</v>
      </c>
      <c r="K18" s="52">
        <v>10000000</v>
      </c>
      <c r="M18" s="52">
        <v>49375778116</v>
      </c>
      <c r="O18" s="52">
        <v>0</v>
      </c>
      <c r="Q18" s="52">
        <v>0</v>
      </c>
      <c r="S18" s="52">
        <v>10000000</v>
      </c>
      <c r="U18" s="52">
        <v>4854</v>
      </c>
      <c r="W18" s="52">
        <v>49375778116</v>
      </c>
      <c r="Y18" s="52">
        <v>48251187000</v>
      </c>
      <c r="AA18" s="55">
        <f t="shared" si="0"/>
        <v>1.4712619539437237E-3</v>
      </c>
    </row>
    <row r="19" spans="1:27" ht="21.75" customHeight="1" thickBot="1" x14ac:dyDescent="0.25">
      <c r="A19" s="114" t="s">
        <v>26</v>
      </c>
      <c r="B19" s="114"/>
      <c r="C19" s="114"/>
      <c r="D19" s="29"/>
      <c r="E19" s="14">
        <f>SUM(E9:E18)</f>
        <v>385377792</v>
      </c>
      <c r="G19" s="14">
        <f>SUM(G9:G18)</f>
        <v>1468443369846</v>
      </c>
      <c r="I19" s="14">
        <f>SUM(I9:I18)</f>
        <v>1324922703599.875</v>
      </c>
      <c r="K19" s="14">
        <f>SUM(K9:K18)</f>
        <v>14702015</v>
      </c>
      <c r="M19" s="14">
        <v>0</v>
      </c>
      <c r="O19" s="14">
        <f>SUM(O9:O18)</f>
        <v>-2860289</v>
      </c>
      <c r="Q19" s="14">
        <f>SUM(Q9:Q18)</f>
        <v>19377347392</v>
      </c>
      <c r="S19" s="14">
        <f>SUM(S9:S18)</f>
        <v>397219518</v>
      </c>
      <c r="U19" s="14"/>
      <c r="W19" s="14">
        <f>SUM(W9:W18)</f>
        <v>1513936263697</v>
      </c>
      <c r="Y19" s="14">
        <f>SUM(Y9:Y18)</f>
        <v>1444560529501</v>
      </c>
      <c r="AA19" s="22">
        <f>SUM(AA9:AA18)</f>
        <v>4.4047143280094257E-2</v>
      </c>
    </row>
    <row r="20" spans="1:27" ht="13.5" thickTop="1" x14ac:dyDescent="0.2"/>
    <row r="22" spans="1:27" x14ac:dyDescent="0.2">
      <c r="Y22" s="19"/>
    </row>
    <row r="23" spans="1:27" x14ac:dyDescent="0.2">
      <c r="Y23" s="19"/>
    </row>
    <row r="24" spans="1:27" x14ac:dyDescent="0.2">
      <c r="Y24" s="19"/>
    </row>
    <row r="25" spans="1:27" x14ac:dyDescent="0.2">
      <c r="Y25" s="19"/>
    </row>
    <row r="26" spans="1:27" x14ac:dyDescent="0.2">
      <c r="Y26" s="19"/>
    </row>
    <row r="27" spans="1:27" x14ac:dyDescent="0.2">
      <c r="Y27" s="19"/>
    </row>
    <row r="28" spans="1:27" x14ac:dyDescent="0.2">
      <c r="Y28" s="19"/>
    </row>
  </sheetData>
  <mergeCells count="23">
    <mergeCell ref="A19:C19"/>
    <mergeCell ref="A14:C14"/>
    <mergeCell ref="A17:C17"/>
    <mergeCell ref="A18:C18"/>
    <mergeCell ref="A16:C16"/>
    <mergeCell ref="A15:C15"/>
    <mergeCell ref="A11:C11"/>
    <mergeCell ref="A12:C12"/>
    <mergeCell ref="A13:C13"/>
    <mergeCell ref="A8:C8"/>
    <mergeCell ref="A9:C9"/>
    <mergeCell ref="A10:C10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79998168889431442"/>
    <pageSetUpPr fitToPage="1"/>
  </sheetPr>
  <dimension ref="A1:AW16"/>
  <sheetViews>
    <sheetView rightToLeft="1" workbookViewId="0">
      <selection activeCell="A4" sqref="A4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</row>
    <row r="2" spans="1:49" ht="21.75" customHeight="1" x14ac:dyDescent="0.2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</row>
    <row r="3" spans="1:49" ht="21.75" customHeight="1" x14ac:dyDescent="0.2">
      <c r="A3" s="107" t="s">
        <v>365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</row>
    <row r="4" spans="1:49" ht="14.45" customHeight="1" x14ac:dyDescent="0.2"/>
    <row r="5" spans="1:49" ht="14.45" customHeight="1" x14ac:dyDescent="0.2">
      <c r="A5" s="109" t="s">
        <v>27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</row>
    <row r="6" spans="1:49" ht="14.45" customHeight="1" x14ac:dyDescent="0.2">
      <c r="I6" s="110" t="s">
        <v>341</v>
      </c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C6" s="110" t="s">
        <v>368</v>
      </c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10" t="s">
        <v>28</v>
      </c>
      <c r="B8" s="110"/>
      <c r="C8" s="110"/>
      <c r="D8" s="110"/>
      <c r="E8" s="110"/>
      <c r="F8" s="110"/>
      <c r="G8" s="110"/>
      <c r="I8" s="110" t="s">
        <v>29</v>
      </c>
      <c r="J8" s="110"/>
      <c r="K8" s="110"/>
      <c r="M8" s="110" t="s">
        <v>30</v>
      </c>
      <c r="N8" s="110"/>
      <c r="O8" s="110"/>
      <c r="Q8" s="110" t="s">
        <v>31</v>
      </c>
      <c r="R8" s="110"/>
      <c r="S8" s="110"/>
      <c r="T8" s="110"/>
      <c r="U8" s="110"/>
      <c r="W8" s="110" t="s">
        <v>32</v>
      </c>
      <c r="X8" s="110"/>
      <c r="Y8" s="110"/>
      <c r="Z8" s="110"/>
      <c r="AA8" s="110"/>
      <c r="AC8" s="110" t="s">
        <v>29</v>
      </c>
      <c r="AD8" s="110"/>
      <c r="AE8" s="110"/>
      <c r="AF8" s="110"/>
      <c r="AG8" s="110"/>
      <c r="AI8" s="110" t="s">
        <v>30</v>
      </c>
      <c r="AJ8" s="110"/>
      <c r="AK8" s="110"/>
      <c r="AM8" s="110" t="s">
        <v>31</v>
      </c>
      <c r="AN8" s="110"/>
      <c r="AO8" s="110"/>
      <c r="AQ8" s="110" t="s">
        <v>32</v>
      </c>
      <c r="AR8" s="110"/>
      <c r="AS8" s="110"/>
    </row>
    <row r="9" spans="1:49" ht="21.75" customHeight="1" x14ac:dyDescent="0.2">
      <c r="A9" s="117" t="s">
        <v>33</v>
      </c>
      <c r="B9" s="117"/>
      <c r="C9" s="117"/>
      <c r="D9" s="117"/>
      <c r="E9" s="117"/>
      <c r="F9" s="117"/>
      <c r="G9" s="117"/>
      <c r="I9" s="116">
        <v>50000000</v>
      </c>
      <c r="J9" s="116"/>
      <c r="K9" s="116"/>
      <c r="M9" s="116">
        <v>12900</v>
      </c>
      <c r="N9" s="116"/>
      <c r="O9" s="116"/>
      <c r="Q9" s="117" t="s">
        <v>34</v>
      </c>
      <c r="R9" s="117"/>
      <c r="S9" s="117"/>
      <c r="T9" s="117"/>
      <c r="U9" s="117"/>
      <c r="W9" s="118">
        <v>0.29926374039477799</v>
      </c>
      <c r="X9" s="118"/>
      <c r="Y9" s="118"/>
      <c r="Z9" s="118"/>
      <c r="AA9" s="118"/>
      <c r="AC9" s="116">
        <v>50000000</v>
      </c>
      <c r="AD9" s="116"/>
      <c r="AE9" s="116"/>
      <c r="AF9" s="116"/>
      <c r="AG9" s="116"/>
      <c r="AI9" s="116">
        <v>12900</v>
      </c>
      <c r="AJ9" s="116"/>
      <c r="AK9" s="116"/>
      <c r="AM9" s="117" t="s">
        <v>34</v>
      </c>
      <c r="AN9" s="117"/>
      <c r="AO9" s="117"/>
      <c r="AQ9" s="118">
        <v>0.29926374039477799</v>
      </c>
      <c r="AR9" s="118"/>
      <c r="AS9" s="118"/>
    </row>
    <row r="10" spans="1:49" ht="21.75" customHeight="1" x14ac:dyDescent="0.2"/>
    <row r="11" spans="1:49" ht="21.75" customHeight="1" x14ac:dyDescent="0.2"/>
    <row r="12" spans="1:49" ht="21.75" customHeight="1" x14ac:dyDescent="0.2"/>
    <row r="13" spans="1:49" ht="21.75" customHeight="1" x14ac:dyDescent="0.2"/>
    <row r="14" spans="1:49" ht="21.75" customHeight="1" x14ac:dyDescent="0.2"/>
    <row r="15" spans="1:49" ht="21.75" customHeight="1" x14ac:dyDescent="0.2"/>
    <row r="16" spans="1:49" ht="21.75" customHeight="1" x14ac:dyDescent="0.2"/>
  </sheetData>
  <mergeCells count="24"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499984740745262"/>
    <pageSetUpPr fitToPage="1"/>
  </sheetPr>
  <dimension ref="A1:Z33"/>
  <sheetViews>
    <sheetView rightToLeft="1" workbookViewId="0">
      <selection activeCell="A4" sqref="A4"/>
    </sheetView>
  </sheetViews>
  <sheetFormatPr defaultRowHeight="12.75" x14ac:dyDescent="0.2"/>
  <cols>
    <col min="1" max="1" width="6.140625" bestFit="1" customWidth="1"/>
    <col min="2" max="2" width="21.140625" customWidth="1"/>
    <col min="3" max="3" width="1.28515625" customWidth="1"/>
    <col min="4" max="4" width="11.8554687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1" bestFit="1" customWidth="1"/>
    <col min="11" max="11" width="1.28515625" customWidth="1"/>
    <col min="12" max="12" width="17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6" bestFit="1" customWidth="1"/>
    <col min="17" max="17" width="1.28515625" customWidth="1"/>
    <col min="18" max="18" width="12.140625" bestFit="1" customWidth="1"/>
    <col min="19" max="19" width="1.28515625" customWidth="1"/>
    <col min="20" max="20" width="22.28515625" bestFit="1" customWidth="1"/>
    <col min="21" max="21" width="1.28515625" customWidth="1"/>
    <col min="22" max="22" width="17.85546875" bestFit="1" customWidth="1"/>
    <col min="23" max="23" width="1.28515625" customWidth="1"/>
    <col min="24" max="24" width="17.7109375" bestFit="1" customWidth="1"/>
    <col min="25" max="25" width="1.28515625" customWidth="1"/>
    <col min="26" max="26" width="18.28515625" bestFit="1" customWidth="1"/>
    <col min="27" max="27" width="0.28515625" customWidth="1"/>
  </cols>
  <sheetData>
    <row r="1" spans="1:26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21.75" customHeight="1" x14ac:dyDescent="0.2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</row>
    <row r="3" spans="1:26" ht="21.75" customHeight="1" x14ac:dyDescent="0.2">
      <c r="A3" s="107" t="s">
        <v>365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</row>
    <row r="4" spans="1:26" ht="14.45" customHeight="1" x14ac:dyDescent="0.2"/>
    <row r="5" spans="1:26" ht="14.45" customHeight="1" x14ac:dyDescent="0.2">
      <c r="A5" s="1" t="s">
        <v>36</v>
      </c>
      <c r="B5" s="109" t="s">
        <v>37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</row>
    <row r="6" spans="1:26" ht="14.45" customHeight="1" x14ac:dyDescent="0.2">
      <c r="D6" s="110" t="s">
        <v>341</v>
      </c>
      <c r="E6" s="110"/>
      <c r="F6" s="110"/>
      <c r="G6" s="110"/>
      <c r="H6" s="110"/>
      <c r="J6" s="110" t="s">
        <v>6</v>
      </c>
      <c r="K6" s="110"/>
      <c r="L6" s="110"/>
      <c r="M6" s="110"/>
      <c r="N6" s="110"/>
      <c r="O6" s="110"/>
      <c r="P6" s="110"/>
      <c r="R6" s="110" t="s">
        <v>368</v>
      </c>
      <c r="S6" s="110"/>
      <c r="T6" s="110"/>
      <c r="U6" s="110"/>
      <c r="V6" s="110"/>
      <c r="W6" s="110"/>
      <c r="X6" s="110"/>
      <c r="Y6" s="110"/>
      <c r="Z6" s="110"/>
    </row>
    <row r="7" spans="1:26" ht="14.45" customHeight="1" x14ac:dyDescent="0.2">
      <c r="D7" s="3"/>
      <c r="E7" s="3"/>
      <c r="F7" s="3"/>
      <c r="G7" s="3"/>
      <c r="H7" s="3"/>
      <c r="J7" s="111" t="s">
        <v>38</v>
      </c>
      <c r="K7" s="111"/>
      <c r="L7" s="111"/>
      <c r="M7" s="3"/>
      <c r="N7" s="111" t="s">
        <v>39</v>
      </c>
      <c r="O7" s="111"/>
      <c r="P7" s="111"/>
      <c r="R7" s="3"/>
      <c r="S7" s="3"/>
      <c r="T7" s="3"/>
      <c r="U7" s="3"/>
      <c r="V7" s="3"/>
      <c r="W7" s="3"/>
      <c r="X7" s="3"/>
      <c r="Y7" s="3"/>
      <c r="Z7" s="3"/>
    </row>
    <row r="8" spans="1:26" ht="14.45" customHeight="1" x14ac:dyDescent="0.2">
      <c r="A8" s="110" t="s">
        <v>40</v>
      </c>
      <c r="B8" s="110"/>
      <c r="D8" s="77" t="s">
        <v>41</v>
      </c>
      <c r="F8" s="2" t="s">
        <v>11</v>
      </c>
      <c r="H8" s="2" t="s">
        <v>12</v>
      </c>
      <c r="J8" s="4" t="s">
        <v>10</v>
      </c>
      <c r="K8" s="3"/>
      <c r="L8" s="4" t="s">
        <v>11</v>
      </c>
      <c r="N8" s="4" t="s">
        <v>10</v>
      </c>
      <c r="O8" s="3"/>
      <c r="P8" s="4" t="s">
        <v>13</v>
      </c>
      <c r="R8" s="2" t="s">
        <v>10</v>
      </c>
      <c r="T8" s="2" t="s">
        <v>42</v>
      </c>
      <c r="V8" s="2" t="s">
        <v>11</v>
      </c>
      <c r="X8" s="2" t="s">
        <v>12</v>
      </c>
      <c r="Z8" s="2" t="s">
        <v>15</v>
      </c>
    </row>
    <row r="9" spans="1:26" ht="21.75" customHeight="1" x14ac:dyDescent="0.2">
      <c r="A9" s="113" t="s">
        <v>342</v>
      </c>
      <c r="B9" s="113"/>
      <c r="D9" s="119">
        <v>7100000</v>
      </c>
      <c r="E9" s="119"/>
      <c r="F9" s="50">
        <v>80010582425</v>
      </c>
      <c r="H9" s="50">
        <v>79815087351.125</v>
      </c>
      <c r="J9" s="50">
        <v>0</v>
      </c>
      <c r="L9" s="50">
        <v>0</v>
      </c>
      <c r="N9" s="50">
        <v>0</v>
      </c>
      <c r="P9" s="50">
        <v>0</v>
      </c>
      <c r="R9" s="50">
        <v>7100000</v>
      </c>
      <c r="T9" s="50">
        <v>11581</v>
      </c>
      <c r="V9" s="50">
        <v>80010582425</v>
      </c>
      <c r="X9" s="50">
        <v>82170728652</v>
      </c>
      <c r="Z9" s="20">
        <f>X9/سهام!$AF$4</f>
        <v>2.5055273105202788E-3</v>
      </c>
    </row>
    <row r="10" spans="1:26" ht="21.75" customHeight="1" x14ac:dyDescent="0.2">
      <c r="A10" s="112" t="s">
        <v>44</v>
      </c>
      <c r="B10" s="112"/>
      <c r="D10" s="120">
        <v>19893712</v>
      </c>
      <c r="E10" s="120"/>
      <c r="F10" s="52">
        <v>345900240673</v>
      </c>
      <c r="H10" s="52">
        <v>303813648837.92999</v>
      </c>
      <c r="J10" s="52">
        <v>0</v>
      </c>
      <c r="L10" s="52">
        <v>0</v>
      </c>
      <c r="N10" s="52">
        <v>0</v>
      </c>
      <c r="P10" s="52">
        <v>0</v>
      </c>
      <c r="R10" s="52">
        <v>19893712</v>
      </c>
      <c r="T10" s="52">
        <v>17240</v>
      </c>
      <c r="V10" s="52">
        <v>345900240673</v>
      </c>
      <c r="X10" s="52">
        <v>342560320861</v>
      </c>
      <c r="Z10" s="21">
        <f>X10/سهام!$AF$4</f>
        <v>1.0445255305606135E-2</v>
      </c>
    </row>
    <row r="11" spans="1:26" ht="21.75" customHeight="1" x14ac:dyDescent="0.2">
      <c r="A11" s="112" t="s">
        <v>45</v>
      </c>
      <c r="B11" s="112"/>
      <c r="D11" s="120">
        <v>3000000</v>
      </c>
      <c r="E11" s="120"/>
      <c r="F11" s="52">
        <v>30034800000</v>
      </c>
      <c r="H11" s="52">
        <v>33709921875</v>
      </c>
      <c r="J11" s="52">
        <v>0</v>
      </c>
      <c r="L11" s="52">
        <v>0</v>
      </c>
      <c r="N11" s="52">
        <v>0</v>
      </c>
      <c r="P11" s="52">
        <v>0</v>
      </c>
      <c r="R11" s="52">
        <v>3000000</v>
      </c>
      <c r="T11" s="52">
        <v>12700</v>
      </c>
      <c r="V11" s="52">
        <v>30034800000</v>
      </c>
      <c r="X11" s="52">
        <v>38054756250</v>
      </c>
      <c r="Z11" s="21">
        <f>X11/سهام!$AF$4</f>
        <v>1.1603551854014935E-3</v>
      </c>
    </row>
    <row r="12" spans="1:26" ht="21.75" customHeight="1" x14ac:dyDescent="0.2">
      <c r="A12" s="112" t="s">
        <v>46</v>
      </c>
      <c r="B12" s="112"/>
      <c r="D12" s="120">
        <v>2000000</v>
      </c>
      <c r="E12" s="120"/>
      <c r="F12" s="52">
        <v>20000000000</v>
      </c>
      <c r="H12" s="52">
        <v>20235941250</v>
      </c>
      <c r="J12" s="52">
        <v>0</v>
      </c>
      <c r="L12" s="52">
        <v>0</v>
      </c>
      <c r="N12" s="52">
        <v>0</v>
      </c>
      <c r="P12" s="52">
        <v>0</v>
      </c>
      <c r="R12" s="52">
        <v>2000000</v>
      </c>
      <c r="T12" s="52">
        <v>11570</v>
      </c>
      <c r="V12" s="52">
        <v>20000000000</v>
      </c>
      <c r="X12" s="52">
        <v>23112521250</v>
      </c>
      <c r="Z12" s="21">
        <f>X12/سهام!$AF$4</f>
        <v>7.0474065591051333E-4</v>
      </c>
    </row>
    <row r="13" spans="1:26" ht="21.75" customHeight="1" x14ac:dyDescent="0.2">
      <c r="A13" s="112" t="s">
        <v>47</v>
      </c>
      <c r="B13" s="112"/>
      <c r="D13" s="120">
        <v>1000000</v>
      </c>
      <c r="E13" s="120"/>
      <c r="F13" s="52">
        <v>10011600000</v>
      </c>
      <c r="H13" s="52">
        <v>10237828125</v>
      </c>
      <c r="J13" s="52">
        <v>0</v>
      </c>
      <c r="L13" s="52">
        <v>0</v>
      </c>
      <c r="N13" s="52">
        <v>0</v>
      </c>
      <c r="P13" s="52">
        <v>0</v>
      </c>
      <c r="R13" s="52">
        <v>1000000</v>
      </c>
      <c r="T13" s="52">
        <v>11530</v>
      </c>
      <c r="V13" s="52">
        <v>10011600000</v>
      </c>
      <c r="X13" s="52">
        <v>11516308125</v>
      </c>
      <c r="Z13" s="21">
        <f>X13/سهام!$AF$4</f>
        <v>3.511521072881685E-4</v>
      </c>
    </row>
    <row r="14" spans="1:26" ht="21.75" customHeight="1" x14ac:dyDescent="0.2">
      <c r="A14" s="112" t="s">
        <v>48</v>
      </c>
      <c r="B14" s="112"/>
      <c r="D14" s="120">
        <v>2000000</v>
      </c>
      <c r="E14" s="120"/>
      <c r="F14" s="52">
        <v>20023200000</v>
      </c>
      <c r="H14" s="52">
        <v>25967127375</v>
      </c>
      <c r="J14" s="52">
        <v>0</v>
      </c>
      <c r="L14" s="52">
        <v>0</v>
      </c>
      <c r="N14" s="52">
        <v>0</v>
      </c>
      <c r="P14" s="52">
        <v>0</v>
      </c>
      <c r="R14" s="52">
        <v>2000000</v>
      </c>
      <c r="T14" s="52">
        <v>14300</v>
      </c>
      <c r="V14" s="52">
        <v>20023200000</v>
      </c>
      <c r="X14" s="52">
        <v>28566037500</v>
      </c>
      <c r="Z14" s="21">
        <f>X14/سهام!$AF$4</f>
        <v>8.7102777696805025E-4</v>
      </c>
    </row>
    <row r="15" spans="1:26" ht="21.75" customHeight="1" x14ac:dyDescent="0.2">
      <c r="A15" s="112" t="s">
        <v>50</v>
      </c>
      <c r="B15" s="112"/>
      <c r="D15" s="120">
        <v>14770000</v>
      </c>
      <c r="E15" s="120"/>
      <c r="F15" s="52">
        <v>140100535199</v>
      </c>
      <c r="H15" s="52">
        <v>132624621018.75</v>
      </c>
      <c r="J15" s="52">
        <v>0</v>
      </c>
      <c r="L15" s="52">
        <v>0</v>
      </c>
      <c r="N15" s="52">
        <v>-8500000</v>
      </c>
      <c r="P15" s="52">
        <v>85043390912</v>
      </c>
      <c r="R15" s="52">
        <v>6270000</v>
      </c>
      <c r="T15" s="52">
        <v>10200</v>
      </c>
      <c r="V15" s="52">
        <v>59473957732</v>
      </c>
      <c r="X15" s="52">
        <v>63878054625</v>
      </c>
      <c r="Z15" s="21">
        <f>X15/سهام!$AF$4</f>
        <v>1.94775211357394E-3</v>
      </c>
    </row>
    <row r="16" spans="1:26" ht="21.75" customHeight="1" x14ac:dyDescent="0.2">
      <c r="A16" s="112" t="s">
        <v>51</v>
      </c>
      <c r="B16" s="112"/>
      <c r="D16" s="120">
        <v>9570000</v>
      </c>
      <c r="E16" s="120"/>
      <c r="F16" s="52">
        <v>110210395824</v>
      </c>
      <c r="H16" s="52">
        <v>149487502539.375</v>
      </c>
      <c r="J16" s="52">
        <v>0</v>
      </c>
      <c r="L16" s="52">
        <v>0</v>
      </c>
      <c r="N16" s="52">
        <v>-9570000</v>
      </c>
      <c r="P16" s="52">
        <v>177790622625</v>
      </c>
      <c r="R16" s="52">
        <v>0</v>
      </c>
      <c r="T16" s="52">
        <v>0</v>
      </c>
      <c r="V16" s="52">
        <v>0</v>
      </c>
      <c r="X16" s="52">
        <v>0</v>
      </c>
      <c r="Z16" s="21">
        <f>X16/سهام!$AF$4</f>
        <v>0</v>
      </c>
    </row>
    <row r="17" spans="1:26" ht="21.75" customHeight="1" x14ac:dyDescent="0.2">
      <c r="A17" s="112" t="s">
        <v>343</v>
      </c>
      <c r="B17" s="112"/>
      <c r="D17" s="120">
        <v>579746</v>
      </c>
      <c r="E17" s="120"/>
      <c r="F17" s="52">
        <v>188104350890</v>
      </c>
      <c r="H17" s="52">
        <v>172122540990.32501</v>
      </c>
      <c r="J17" s="52">
        <v>0</v>
      </c>
      <c r="L17" s="52">
        <v>0</v>
      </c>
      <c r="N17" s="52">
        <v>0</v>
      </c>
      <c r="P17" s="52">
        <v>0</v>
      </c>
      <c r="R17" s="52">
        <v>579746</v>
      </c>
      <c r="T17" s="52">
        <v>334217</v>
      </c>
      <c r="V17" s="52">
        <v>188104350890</v>
      </c>
      <c r="X17" s="52">
        <v>193530877731</v>
      </c>
      <c r="Z17" s="21">
        <f>X17/سهام!$AF$4</f>
        <v>5.9010904191632617E-3</v>
      </c>
    </row>
    <row r="18" spans="1:26" ht="21.75" customHeight="1" x14ac:dyDescent="0.2">
      <c r="A18" s="112" t="s">
        <v>52</v>
      </c>
      <c r="B18" s="112"/>
      <c r="D18" s="120">
        <v>29371448</v>
      </c>
      <c r="E18" s="120"/>
      <c r="F18" s="52">
        <v>354761760995</v>
      </c>
      <c r="H18" s="52">
        <v>507193600914.63397</v>
      </c>
      <c r="J18" s="52">
        <v>0</v>
      </c>
      <c r="L18" s="52">
        <v>0</v>
      </c>
      <c r="N18" s="52">
        <v>0</v>
      </c>
      <c r="P18" s="52">
        <v>0</v>
      </c>
      <c r="R18" s="52">
        <v>29371448</v>
      </c>
      <c r="T18" s="52">
        <v>17618</v>
      </c>
      <c r="V18" s="52">
        <v>354761760995</v>
      </c>
      <c r="X18" s="52">
        <v>516845211458</v>
      </c>
      <c r="Z18" s="21">
        <f>X18/سهام!$AF$4</f>
        <v>1.5759502366152239E-2</v>
      </c>
    </row>
    <row r="19" spans="1:26" ht="21.75" customHeight="1" x14ac:dyDescent="0.2">
      <c r="A19" s="112" t="s">
        <v>53</v>
      </c>
      <c r="B19" s="112"/>
      <c r="D19" s="120">
        <v>5500000</v>
      </c>
      <c r="E19" s="120"/>
      <c r="F19" s="52">
        <v>56680673400</v>
      </c>
      <c r="H19" s="52">
        <v>81797749687.5</v>
      </c>
      <c r="J19" s="52">
        <v>0</v>
      </c>
      <c r="L19" s="52">
        <v>0</v>
      </c>
      <c r="N19" s="52">
        <v>0</v>
      </c>
      <c r="P19" s="52">
        <v>0</v>
      </c>
      <c r="R19" s="52">
        <v>5500000</v>
      </c>
      <c r="T19" s="52">
        <v>15414</v>
      </c>
      <c r="V19" s="52">
        <v>56680673400</v>
      </c>
      <c r="X19" s="52">
        <v>84676327312</v>
      </c>
      <c r="Z19" s="21">
        <f>X19/سهام!$AF$4</f>
        <v>2.5819273373281246E-3</v>
      </c>
    </row>
    <row r="20" spans="1:26" ht="21.75" customHeight="1" x14ac:dyDescent="0.2">
      <c r="A20" s="112" t="s">
        <v>54</v>
      </c>
      <c r="B20" s="112"/>
      <c r="D20" s="120">
        <v>6791000</v>
      </c>
      <c r="E20" s="120"/>
      <c r="F20" s="52">
        <v>109829073089</v>
      </c>
      <c r="H20" s="52">
        <v>156672248509.875</v>
      </c>
      <c r="J20" s="52">
        <v>0</v>
      </c>
      <c r="L20" s="52">
        <v>0</v>
      </c>
      <c r="N20" s="52">
        <v>0</v>
      </c>
      <c r="P20" s="52">
        <v>0</v>
      </c>
      <c r="R20" s="52">
        <v>6791000</v>
      </c>
      <c r="T20" s="52">
        <v>25547</v>
      </c>
      <c r="V20" s="52">
        <v>109829073089</v>
      </c>
      <c r="X20" s="52">
        <v>173283658008</v>
      </c>
      <c r="Z20" s="21">
        <f>X20/سهام!$AF$4</f>
        <v>5.2837177511791799E-3</v>
      </c>
    </row>
    <row r="21" spans="1:26" ht="21.75" customHeight="1" x14ac:dyDescent="0.2">
      <c r="A21" s="112" t="s">
        <v>55</v>
      </c>
      <c r="B21" s="112"/>
      <c r="D21" s="120">
        <v>21564</v>
      </c>
      <c r="E21" s="120"/>
      <c r="F21" s="52">
        <v>39363632745</v>
      </c>
      <c r="H21" s="52">
        <v>61604574300</v>
      </c>
      <c r="J21" s="52">
        <v>0</v>
      </c>
      <c r="L21" s="52">
        <v>0</v>
      </c>
      <c r="N21" s="52">
        <v>0</v>
      </c>
      <c r="P21" s="52">
        <v>0</v>
      </c>
      <c r="R21" s="52">
        <v>21564</v>
      </c>
      <c r="T21" s="52">
        <v>3211537</v>
      </c>
      <c r="V21" s="52">
        <v>39363632745</v>
      </c>
      <c r="X21" s="52">
        <v>69253583868</v>
      </c>
      <c r="Z21" s="21">
        <f>X21/سهام!$AF$4</f>
        <v>2.1116612762135619E-3</v>
      </c>
    </row>
    <row r="22" spans="1:26" ht="21.75" customHeight="1" x14ac:dyDescent="0.2">
      <c r="A22" s="112" t="s">
        <v>58</v>
      </c>
      <c r="B22" s="112"/>
      <c r="D22" s="120">
        <v>4808154</v>
      </c>
      <c r="E22" s="120"/>
      <c r="F22" s="52">
        <v>99999986892</v>
      </c>
      <c r="H22" s="52">
        <v>97095861876</v>
      </c>
      <c r="J22" s="52">
        <v>0</v>
      </c>
      <c r="L22" s="52">
        <v>0</v>
      </c>
      <c r="N22" s="52">
        <v>0</v>
      </c>
      <c r="P22" s="52">
        <v>0</v>
      </c>
      <c r="R22" s="52">
        <v>4808154</v>
      </c>
      <c r="T22" s="52">
        <v>22606</v>
      </c>
      <c r="V22" s="52">
        <v>99999986892</v>
      </c>
      <c r="X22" s="52">
        <v>108693129324</v>
      </c>
      <c r="Z22" s="21">
        <f>X22/سهام!$AF$4</f>
        <v>3.314241074100127E-3</v>
      </c>
    </row>
    <row r="23" spans="1:26" ht="21.75" customHeight="1" x14ac:dyDescent="0.2">
      <c r="A23" s="112" t="s">
        <v>56</v>
      </c>
      <c r="B23" s="112"/>
      <c r="D23" s="120">
        <v>130571</v>
      </c>
      <c r="E23" s="120"/>
      <c r="F23" s="52">
        <v>99999758915</v>
      </c>
      <c r="H23" s="52">
        <v>88111379936</v>
      </c>
      <c r="J23" s="52">
        <v>0</v>
      </c>
      <c r="L23" s="52">
        <v>0</v>
      </c>
      <c r="N23" s="52">
        <v>0</v>
      </c>
      <c r="P23" s="52">
        <v>0</v>
      </c>
      <c r="R23" s="52">
        <v>130571</v>
      </c>
      <c r="T23" s="52">
        <v>748087</v>
      </c>
      <c r="V23" s="52">
        <v>99999758915</v>
      </c>
      <c r="X23" s="52">
        <v>97678447677</v>
      </c>
      <c r="Z23" s="21">
        <f>X23/سهام!$AF$4</f>
        <v>2.9783844237335094E-3</v>
      </c>
    </row>
    <row r="24" spans="1:26" ht="21.75" customHeight="1" x14ac:dyDescent="0.2">
      <c r="A24" s="112" t="s">
        <v>57</v>
      </c>
      <c r="B24" s="112"/>
      <c r="D24" s="120">
        <v>10000</v>
      </c>
      <c r="E24" s="120"/>
      <c r="F24" s="52">
        <v>10000000000</v>
      </c>
      <c r="H24" s="52">
        <v>9952830000</v>
      </c>
      <c r="J24" s="52">
        <v>0</v>
      </c>
      <c r="L24" s="52">
        <v>0</v>
      </c>
      <c r="N24" s="52">
        <v>0</v>
      </c>
      <c r="P24" s="52">
        <v>0</v>
      </c>
      <c r="R24" s="52">
        <v>10000</v>
      </c>
      <c r="T24" s="52">
        <v>1065953</v>
      </c>
      <c r="V24" s="52">
        <v>10000000000</v>
      </c>
      <c r="X24" s="52">
        <v>10659530000</v>
      </c>
      <c r="Z24" s="21">
        <f>X24/سهام!$AF$4</f>
        <v>3.2502746379942408E-4</v>
      </c>
    </row>
    <row r="25" spans="1:26" ht="21.75" customHeight="1" x14ac:dyDescent="0.2">
      <c r="A25" s="121" t="s">
        <v>369</v>
      </c>
      <c r="B25" s="121"/>
      <c r="D25" s="120">
        <v>0</v>
      </c>
      <c r="E25" s="120"/>
      <c r="F25" s="68">
        <v>0</v>
      </c>
      <c r="H25" s="68">
        <v>0</v>
      </c>
      <c r="J25" s="68">
        <v>2400000</v>
      </c>
      <c r="L25" s="68">
        <v>40943439350</v>
      </c>
      <c r="N25" s="68">
        <v>0</v>
      </c>
      <c r="P25" s="68">
        <v>0</v>
      </c>
      <c r="R25" s="68">
        <v>2400000</v>
      </c>
      <c r="T25" s="68">
        <v>17430</v>
      </c>
      <c r="V25" s="68">
        <v>40943439350</v>
      </c>
      <c r="X25" s="68">
        <v>41782324500</v>
      </c>
      <c r="Z25" s="21">
        <f>X25/سهام!$AF$4</f>
        <v>1.2740151736408208E-3</v>
      </c>
    </row>
    <row r="26" spans="1:26" ht="21.75" customHeight="1" x14ac:dyDescent="0.2">
      <c r="A26" s="115" t="s">
        <v>370</v>
      </c>
      <c r="B26" s="115"/>
      <c r="D26" s="122">
        <v>0</v>
      </c>
      <c r="E26" s="122"/>
      <c r="F26" s="56">
        <v>0</v>
      </c>
      <c r="H26" s="56">
        <v>0</v>
      </c>
      <c r="J26" s="56">
        <v>49622595</v>
      </c>
      <c r="L26" s="56">
        <v>999999992925.44995</v>
      </c>
      <c r="N26" s="56">
        <v>0</v>
      </c>
      <c r="P26" s="56">
        <v>0</v>
      </c>
      <c r="R26" s="56">
        <v>49622595</v>
      </c>
      <c r="T26" s="56">
        <v>20287</v>
      </c>
      <c r="V26" s="56">
        <v>999999992925</v>
      </c>
      <c r="X26" s="56">
        <v>1006693584765</v>
      </c>
      <c r="Z26" s="21">
        <f>X26/سهام!$AF$4</f>
        <v>3.0695824551299961E-2</v>
      </c>
    </row>
    <row r="27" spans="1:26" ht="21.75" customHeight="1" thickBot="1" x14ac:dyDescent="0.25">
      <c r="A27" s="114" t="s">
        <v>26</v>
      </c>
      <c r="B27" s="114"/>
      <c r="D27" s="71">
        <f>SUM(D9:E26)</f>
        <v>106546195</v>
      </c>
      <c r="F27" s="14">
        <f>SUM(F9:F26)</f>
        <v>1715030591047</v>
      </c>
      <c r="H27" s="14">
        <f>SUM(H9:H26)</f>
        <v>1930442464586.5139</v>
      </c>
      <c r="J27" s="14">
        <f>SUM(J9:J26)</f>
        <v>52022595</v>
      </c>
      <c r="L27" s="14">
        <f>SUM(L9:L26)</f>
        <v>1040943432275.45</v>
      </c>
      <c r="N27" s="14">
        <f>SUM(N9:N26)</f>
        <v>-18070000</v>
      </c>
      <c r="P27" s="14">
        <f>SUM(P9:P26)</f>
        <v>262834013537</v>
      </c>
      <c r="R27" s="14">
        <f>SUM(R9:R26)</f>
        <v>140498790</v>
      </c>
      <c r="T27" s="14"/>
      <c r="V27" s="14">
        <f>SUM(V9:V26)</f>
        <v>2565137050031</v>
      </c>
      <c r="X27" s="14">
        <f>SUM(X9:X26)</f>
        <v>2892955401906</v>
      </c>
      <c r="Z27" s="22">
        <f>SUM(Z9:Z26)</f>
        <v>8.8211202291878774E-2</v>
      </c>
    </row>
    <row r="28" spans="1:26" ht="13.5" thickTop="1" x14ac:dyDescent="0.2"/>
    <row r="29" spans="1:26" x14ac:dyDescent="0.2">
      <c r="X29" s="19"/>
    </row>
    <row r="30" spans="1:26" x14ac:dyDescent="0.2">
      <c r="V30" s="19"/>
      <c r="X30" s="19"/>
    </row>
    <row r="31" spans="1:26" x14ac:dyDescent="0.2">
      <c r="V31" s="19"/>
      <c r="X31" s="19"/>
    </row>
    <row r="32" spans="1:26" x14ac:dyDescent="0.2">
      <c r="V32" s="19"/>
      <c r="X32" s="19"/>
    </row>
    <row r="33" spans="22:22" x14ac:dyDescent="0.2">
      <c r="V33" s="19"/>
    </row>
  </sheetData>
  <mergeCells count="47">
    <mergeCell ref="D20:E20"/>
    <mergeCell ref="D21:E21"/>
    <mergeCell ref="D22:E22"/>
    <mergeCell ref="D23:E23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24:E24"/>
    <mergeCell ref="A27:B27"/>
    <mergeCell ref="A23:B23"/>
    <mergeCell ref="A24:B24"/>
    <mergeCell ref="A26:B26"/>
    <mergeCell ref="A25:B25"/>
    <mergeCell ref="D25:E25"/>
    <mergeCell ref="D26:E26"/>
    <mergeCell ref="A20:B20"/>
    <mergeCell ref="A21:B21"/>
    <mergeCell ref="A22:B22"/>
    <mergeCell ref="A16:B16"/>
    <mergeCell ref="A18:B18"/>
    <mergeCell ref="A19:B19"/>
    <mergeCell ref="A17:B17"/>
    <mergeCell ref="A13:B13"/>
    <mergeCell ref="A14:B14"/>
    <mergeCell ref="A15:B15"/>
    <mergeCell ref="A10:B10"/>
    <mergeCell ref="A11:B11"/>
    <mergeCell ref="A12:B12"/>
    <mergeCell ref="J7:L7"/>
    <mergeCell ref="N7:P7"/>
    <mergeCell ref="A8:B8"/>
    <mergeCell ref="A9:B9"/>
    <mergeCell ref="D9:E9"/>
    <mergeCell ref="A1:Z1"/>
    <mergeCell ref="A2:Z2"/>
    <mergeCell ref="A3:Z3"/>
    <mergeCell ref="B5:Z5"/>
    <mergeCell ref="D6:H6"/>
    <mergeCell ref="J6:P6"/>
    <mergeCell ref="R6:Z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499984740745262"/>
    <pageSetUpPr fitToPage="1"/>
  </sheetPr>
  <dimension ref="A1:AL32"/>
  <sheetViews>
    <sheetView rightToLeft="1" topLeftCell="G4" workbookViewId="0">
      <selection activeCell="J20" sqref="J20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85546875" bestFit="1" customWidth="1"/>
    <col min="17" max="17" width="1.28515625" customWidth="1"/>
    <col min="18" max="18" width="19" bestFit="1" customWidth="1"/>
    <col min="19" max="19" width="1.28515625" customWidth="1"/>
    <col min="20" max="20" width="19" bestFit="1" customWidth="1"/>
    <col min="21" max="21" width="1.28515625" customWidth="1"/>
    <col min="22" max="22" width="9.85546875" bestFit="1" customWidth="1"/>
    <col min="23" max="23" width="1.28515625" customWidth="1"/>
    <col min="24" max="24" width="16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10.85546875" bestFit="1" customWidth="1"/>
    <col min="31" max="31" width="1.28515625" customWidth="1"/>
    <col min="32" max="32" width="16.140625" bestFit="1" customWidth="1"/>
    <col min="33" max="33" width="1.28515625" customWidth="1"/>
    <col min="34" max="34" width="19" bestFit="1" customWidth="1"/>
    <col min="35" max="35" width="1.28515625" customWidth="1"/>
    <col min="36" max="36" width="19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</row>
    <row r="2" spans="1:38" ht="21.75" customHeight="1" x14ac:dyDescent="0.2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</row>
    <row r="3" spans="1:38" ht="21.75" customHeight="1" x14ac:dyDescent="0.2">
      <c r="A3" s="107" t="s">
        <v>365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</row>
    <row r="4" spans="1:38" ht="14.45" customHeight="1" x14ac:dyDescent="0.2"/>
    <row r="5" spans="1:38" ht="14.45" customHeight="1" x14ac:dyDescent="0.2">
      <c r="A5" s="1" t="s">
        <v>59</v>
      </c>
      <c r="B5" s="109" t="s">
        <v>60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</row>
    <row r="6" spans="1:38" ht="14.45" customHeight="1" x14ac:dyDescent="0.2">
      <c r="A6" s="110" t="s">
        <v>61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 t="s">
        <v>341</v>
      </c>
      <c r="Q6" s="110"/>
      <c r="R6" s="110"/>
      <c r="S6" s="110"/>
      <c r="T6" s="110"/>
      <c r="V6" s="110" t="s">
        <v>6</v>
      </c>
      <c r="W6" s="110"/>
      <c r="X6" s="110"/>
      <c r="Y6" s="110"/>
      <c r="Z6" s="110"/>
      <c r="AA6" s="110"/>
      <c r="AB6" s="110"/>
      <c r="AD6" s="110" t="s">
        <v>368</v>
      </c>
      <c r="AE6" s="110"/>
      <c r="AF6" s="110"/>
      <c r="AG6" s="110"/>
      <c r="AH6" s="110"/>
      <c r="AI6" s="110"/>
      <c r="AJ6" s="110"/>
      <c r="AK6" s="110"/>
      <c r="AL6" s="11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11" t="s">
        <v>7</v>
      </c>
      <c r="W7" s="111"/>
      <c r="X7" s="111"/>
      <c r="Y7" s="3"/>
      <c r="Z7" s="111" t="s">
        <v>8</v>
      </c>
      <c r="AA7" s="111"/>
      <c r="AB7" s="11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110" t="s">
        <v>62</v>
      </c>
      <c r="B8" s="110"/>
      <c r="D8" s="2" t="s">
        <v>63</v>
      </c>
      <c r="F8" s="2" t="s">
        <v>64</v>
      </c>
      <c r="H8" s="2" t="s">
        <v>65</v>
      </c>
      <c r="J8" s="2" t="s">
        <v>66</v>
      </c>
      <c r="L8" s="2" t="s">
        <v>67</v>
      </c>
      <c r="N8" s="2" t="s">
        <v>32</v>
      </c>
      <c r="P8" s="2" t="s">
        <v>10</v>
      </c>
      <c r="R8" s="2" t="s">
        <v>11</v>
      </c>
      <c r="T8" s="2" t="s">
        <v>12</v>
      </c>
      <c r="V8" s="4" t="s">
        <v>10</v>
      </c>
      <c r="W8" s="3"/>
      <c r="X8" s="4" t="s">
        <v>11</v>
      </c>
      <c r="Z8" s="4" t="s">
        <v>10</v>
      </c>
      <c r="AA8" s="3"/>
      <c r="AB8" s="4" t="s">
        <v>13</v>
      </c>
      <c r="AD8" s="2" t="s">
        <v>10</v>
      </c>
      <c r="AF8" s="2" t="s">
        <v>14</v>
      </c>
      <c r="AH8" s="2" t="s">
        <v>11</v>
      </c>
      <c r="AJ8" s="2" t="s">
        <v>12</v>
      </c>
      <c r="AL8" s="2" t="s">
        <v>15</v>
      </c>
    </row>
    <row r="9" spans="1:38" ht="21.75" customHeight="1" x14ac:dyDescent="0.2">
      <c r="A9" s="113" t="s">
        <v>344</v>
      </c>
      <c r="B9" s="113"/>
      <c r="D9" s="57" t="s">
        <v>69</v>
      </c>
      <c r="F9" s="57" t="s">
        <v>69</v>
      </c>
      <c r="H9" s="57" t="s">
        <v>345</v>
      </c>
      <c r="J9" s="57" t="s">
        <v>346</v>
      </c>
      <c r="L9" s="51">
        <v>0</v>
      </c>
      <c r="N9" s="51">
        <v>0</v>
      </c>
      <c r="P9" s="50">
        <v>500000</v>
      </c>
      <c r="R9" s="50">
        <v>266519165625</v>
      </c>
      <c r="T9" s="50">
        <v>265901796562</v>
      </c>
      <c r="V9" s="50">
        <v>0</v>
      </c>
      <c r="X9" s="50">
        <v>0</v>
      </c>
      <c r="Z9" s="50">
        <v>0</v>
      </c>
      <c r="AB9" s="70">
        <v>0</v>
      </c>
      <c r="AD9" s="50">
        <v>500000</v>
      </c>
      <c r="AF9" s="50">
        <v>570000</v>
      </c>
      <c r="AH9" s="50">
        <v>266519165625</v>
      </c>
      <c r="AJ9" s="50">
        <v>284948343750</v>
      </c>
      <c r="AL9" s="20">
        <f>AJ9/سهام!$AF$4</f>
        <v>8.688566708185911E-3</v>
      </c>
    </row>
    <row r="10" spans="1:38" ht="21.75" customHeight="1" x14ac:dyDescent="0.2">
      <c r="A10" s="112" t="s">
        <v>68</v>
      </c>
      <c r="B10" s="112"/>
      <c r="D10" s="58" t="s">
        <v>69</v>
      </c>
      <c r="F10" s="58" t="s">
        <v>69</v>
      </c>
      <c r="H10" s="58" t="s">
        <v>70</v>
      </c>
      <c r="J10" s="58" t="s">
        <v>71</v>
      </c>
      <c r="L10" s="53">
        <v>0</v>
      </c>
      <c r="N10" s="53">
        <v>0</v>
      </c>
      <c r="P10" s="52">
        <v>36100</v>
      </c>
      <c r="R10" s="52">
        <v>25095805778</v>
      </c>
      <c r="T10" s="52">
        <v>30052134063</v>
      </c>
      <c r="V10" s="52">
        <v>0</v>
      </c>
      <c r="X10" s="52">
        <v>0</v>
      </c>
      <c r="Z10" s="52">
        <v>36100</v>
      </c>
      <c r="AB10" s="68">
        <v>30762092362</v>
      </c>
      <c r="AD10" s="52">
        <v>0</v>
      </c>
      <c r="AF10" s="52">
        <v>0</v>
      </c>
      <c r="AH10" s="52">
        <v>0</v>
      </c>
      <c r="AJ10" s="52">
        <v>0</v>
      </c>
      <c r="AL10" s="21">
        <f>AJ10/سهام!$AF$4</f>
        <v>0</v>
      </c>
    </row>
    <row r="11" spans="1:38" ht="21.75" customHeight="1" x14ac:dyDescent="0.2">
      <c r="A11" s="112" t="s">
        <v>72</v>
      </c>
      <c r="B11" s="112"/>
      <c r="D11" s="58" t="s">
        <v>69</v>
      </c>
      <c r="F11" s="58" t="s">
        <v>69</v>
      </c>
      <c r="H11" s="58" t="s">
        <v>73</v>
      </c>
      <c r="J11" s="58" t="s">
        <v>74</v>
      </c>
      <c r="L11" s="53">
        <v>0</v>
      </c>
      <c r="N11" s="53">
        <v>0</v>
      </c>
      <c r="P11" s="52">
        <v>880000</v>
      </c>
      <c r="R11" s="52">
        <v>596660000000</v>
      </c>
      <c r="T11" s="52">
        <v>702508647225</v>
      </c>
      <c r="V11" s="52">
        <v>0</v>
      </c>
      <c r="X11" s="52">
        <v>0</v>
      </c>
      <c r="Z11" s="52">
        <v>0</v>
      </c>
      <c r="AB11" s="68">
        <v>0</v>
      </c>
      <c r="AD11" s="52">
        <v>880000</v>
      </c>
      <c r="AF11" s="52">
        <v>827500</v>
      </c>
      <c r="AH11" s="52">
        <v>596660000000</v>
      </c>
      <c r="AJ11" s="52">
        <v>728068013750</v>
      </c>
      <c r="AL11" s="21">
        <f>AJ11/سهام!$AF$4</f>
        <v>2.2200050094389405E-2</v>
      </c>
    </row>
    <row r="12" spans="1:38" ht="21.75" customHeight="1" x14ac:dyDescent="0.2">
      <c r="A12" s="112" t="s">
        <v>75</v>
      </c>
      <c r="B12" s="112"/>
      <c r="D12" s="58" t="s">
        <v>69</v>
      </c>
      <c r="F12" s="58" t="s">
        <v>69</v>
      </c>
      <c r="H12" s="58" t="s">
        <v>76</v>
      </c>
      <c r="J12" s="58" t="s">
        <v>77</v>
      </c>
      <c r="L12" s="53">
        <v>0</v>
      </c>
      <c r="N12" s="53">
        <v>0</v>
      </c>
      <c r="P12" s="52">
        <v>151609</v>
      </c>
      <c r="R12" s="52">
        <v>100988122870</v>
      </c>
      <c r="T12" s="52">
        <v>111033464036</v>
      </c>
      <c r="V12" s="52">
        <v>0</v>
      </c>
      <c r="X12" s="52">
        <v>0</v>
      </c>
      <c r="Z12" s="52">
        <v>0</v>
      </c>
      <c r="AB12" s="68">
        <v>0</v>
      </c>
      <c r="AD12" s="52">
        <v>151609</v>
      </c>
      <c r="AF12" s="52">
        <v>772940</v>
      </c>
      <c r="AH12" s="52">
        <v>100988122870</v>
      </c>
      <c r="AJ12" s="52">
        <v>117163420740</v>
      </c>
      <c r="AL12" s="21">
        <f>AJ12/سهام!$AF$4</f>
        <v>3.5725148757203215E-3</v>
      </c>
    </row>
    <row r="13" spans="1:38" ht="21.75" customHeight="1" x14ac:dyDescent="0.2">
      <c r="A13" s="112" t="s">
        <v>78</v>
      </c>
      <c r="B13" s="112"/>
      <c r="D13" s="58" t="s">
        <v>69</v>
      </c>
      <c r="F13" s="58" t="s">
        <v>69</v>
      </c>
      <c r="H13" s="58" t="s">
        <v>79</v>
      </c>
      <c r="J13" s="58" t="s">
        <v>80</v>
      </c>
      <c r="L13" s="53">
        <v>0</v>
      </c>
      <c r="N13" s="53">
        <v>0</v>
      </c>
      <c r="P13" s="52">
        <v>100164</v>
      </c>
      <c r="R13" s="52">
        <v>55337569797</v>
      </c>
      <c r="T13" s="52">
        <v>94046963297</v>
      </c>
      <c r="V13" s="52">
        <v>0</v>
      </c>
      <c r="X13" s="52">
        <v>0</v>
      </c>
      <c r="Z13" s="52">
        <v>0</v>
      </c>
      <c r="AB13" s="68">
        <v>0</v>
      </c>
      <c r="AD13" s="52">
        <v>100164</v>
      </c>
      <c r="AF13" s="52">
        <v>962570</v>
      </c>
      <c r="AH13" s="52">
        <v>55337569797</v>
      </c>
      <c r="AJ13" s="52">
        <v>96397386286</v>
      </c>
      <c r="AL13" s="21">
        <f>AJ13/سهام!$AF$4</f>
        <v>2.9393226513206457E-3</v>
      </c>
    </row>
    <row r="14" spans="1:38" ht="21.75" customHeight="1" x14ac:dyDescent="0.2">
      <c r="A14" s="112" t="s">
        <v>81</v>
      </c>
      <c r="B14" s="112"/>
      <c r="D14" s="58" t="s">
        <v>69</v>
      </c>
      <c r="F14" s="58" t="s">
        <v>69</v>
      </c>
      <c r="H14" s="58" t="s">
        <v>82</v>
      </c>
      <c r="J14" s="58" t="s">
        <v>83</v>
      </c>
      <c r="L14" s="53">
        <v>0</v>
      </c>
      <c r="N14" s="53">
        <v>0</v>
      </c>
      <c r="P14" s="52">
        <v>957700</v>
      </c>
      <c r="R14" s="52">
        <v>591265672000</v>
      </c>
      <c r="T14" s="52">
        <v>687599719957</v>
      </c>
      <c r="V14" s="52">
        <v>0</v>
      </c>
      <c r="X14" s="52">
        <v>0</v>
      </c>
      <c r="Z14" s="52">
        <v>0</v>
      </c>
      <c r="AB14" s="68">
        <v>0</v>
      </c>
      <c r="AD14" s="52">
        <v>957700</v>
      </c>
      <c r="AF14" s="52">
        <v>754960</v>
      </c>
      <c r="AH14" s="52">
        <v>591265672000</v>
      </c>
      <c r="AJ14" s="52">
        <v>722894143683</v>
      </c>
      <c r="AL14" s="21">
        <f>AJ14/سهام!$AF$4</f>
        <v>2.2042289868009372E-2</v>
      </c>
    </row>
    <row r="15" spans="1:38" ht="21.75" customHeight="1" x14ac:dyDescent="0.2">
      <c r="A15" s="112" t="s">
        <v>84</v>
      </c>
      <c r="B15" s="112"/>
      <c r="D15" s="58" t="s">
        <v>69</v>
      </c>
      <c r="F15" s="58" t="s">
        <v>69</v>
      </c>
      <c r="H15" s="58" t="s">
        <v>85</v>
      </c>
      <c r="J15" s="58" t="s">
        <v>86</v>
      </c>
      <c r="L15" s="53">
        <v>0</v>
      </c>
      <c r="N15" s="53">
        <v>0</v>
      </c>
      <c r="P15" s="52">
        <v>740100</v>
      </c>
      <c r="R15" s="52">
        <v>601514269511</v>
      </c>
      <c r="T15" s="52">
        <v>731937227327</v>
      </c>
      <c r="V15" s="52">
        <v>0</v>
      </c>
      <c r="X15" s="52">
        <v>0</v>
      </c>
      <c r="Z15" s="52">
        <v>740100</v>
      </c>
      <c r="AB15" s="68">
        <v>740100000000</v>
      </c>
      <c r="AD15" s="52">
        <v>0</v>
      </c>
      <c r="AF15" s="52">
        <v>0</v>
      </c>
      <c r="AH15" s="52">
        <v>0</v>
      </c>
      <c r="AJ15" s="52">
        <v>0</v>
      </c>
      <c r="AL15" s="21">
        <f>AJ15/سهام!$AF$4</f>
        <v>0</v>
      </c>
    </row>
    <row r="16" spans="1:38" ht="21.75" customHeight="1" x14ac:dyDescent="0.2">
      <c r="A16" s="112" t="s">
        <v>87</v>
      </c>
      <c r="B16" s="112"/>
      <c r="D16" s="58" t="s">
        <v>69</v>
      </c>
      <c r="F16" s="58" t="s">
        <v>69</v>
      </c>
      <c r="H16" s="58" t="s">
        <v>88</v>
      </c>
      <c r="J16" s="58" t="s">
        <v>89</v>
      </c>
      <c r="L16" s="53">
        <v>0</v>
      </c>
      <c r="N16" s="53">
        <v>0</v>
      </c>
      <c r="P16" s="52">
        <v>1884000</v>
      </c>
      <c r="R16" s="52">
        <v>1192884491342</v>
      </c>
      <c r="T16" s="52">
        <v>1258681346648</v>
      </c>
      <c r="V16" s="52">
        <v>0</v>
      </c>
      <c r="X16" s="52">
        <v>0</v>
      </c>
      <c r="Z16" s="52">
        <v>9800</v>
      </c>
      <c r="AB16" s="68">
        <v>7439497348</v>
      </c>
      <c r="AD16" s="52">
        <v>1874200</v>
      </c>
      <c r="AF16" s="52">
        <v>626956</v>
      </c>
      <c r="AH16" s="52">
        <v>1186679465856</v>
      </c>
      <c r="AJ16" s="52">
        <v>1174827959030</v>
      </c>
      <c r="AL16" s="21">
        <f>AJ16/سهام!$AF$4</f>
        <v>3.5822531755544063E-2</v>
      </c>
    </row>
    <row r="17" spans="1:38" ht="21.75" customHeight="1" x14ac:dyDescent="0.2">
      <c r="A17" s="112" t="s">
        <v>90</v>
      </c>
      <c r="B17" s="112"/>
      <c r="D17" s="58" t="s">
        <v>69</v>
      </c>
      <c r="F17" s="58" t="s">
        <v>69</v>
      </c>
      <c r="H17" s="58" t="s">
        <v>91</v>
      </c>
      <c r="J17" s="58" t="s">
        <v>89</v>
      </c>
      <c r="L17" s="53">
        <v>18</v>
      </c>
      <c r="N17" s="53">
        <v>18</v>
      </c>
      <c r="P17" s="52">
        <v>1200000</v>
      </c>
      <c r="R17" s="52">
        <v>983888000000</v>
      </c>
      <c r="T17" s="52">
        <v>1199782500000</v>
      </c>
      <c r="V17" s="52">
        <v>0</v>
      </c>
      <c r="X17" s="52">
        <v>0</v>
      </c>
      <c r="Z17" s="52">
        <v>0</v>
      </c>
      <c r="AB17" s="68">
        <v>0</v>
      </c>
      <c r="AD17" s="52">
        <v>1200000</v>
      </c>
      <c r="AF17" s="52">
        <v>910000</v>
      </c>
      <c r="AH17" s="52">
        <v>983888000000</v>
      </c>
      <c r="AJ17" s="52">
        <v>1091802075000</v>
      </c>
      <c r="AL17" s="21">
        <f>AJ17/سهام!$AF$4</f>
        <v>3.3290929281891285E-2</v>
      </c>
    </row>
    <row r="18" spans="1:38" ht="21.75" customHeight="1" x14ac:dyDescent="0.2">
      <c r="A18" s="112" t="s">
        <v>92</v>
      </c>
      <c r="B18" s="112"/>
      <c r="D18" s="58" t="s">
        <v>69</v>
      </c>
      <c r="F18" s="58" t="s">
        <v>69</v>
      </c>
      <c r="H18" s="58" t="s">
        <v>93</v>
      </c>
      <c r="J18" s="58" t="s">
        <v>94</v>
      </c>
      <c r="L18" s="53">
        <v>18</v>
      </c>
      <c r="N18" s="53">
        <v>18</v>
      </c>
      <c r="P18" s="52">
        <v>2045000</v>
      </c>
      <c r="R18" s="52">
        <v>1782380650000</v>
      </c>
      <c r="T18" s="52">
        <v>1942397876562</v>
      </c>
      <c r="V18" s="52">
        <v>0</v>
      </c>
      <c r="X18" s="52">
        <v>0</v>
      </c>
      <c r="Z18" s="52">
        <v>0</v>
      </c>
      <c r="AB18" s="68">
        <v>0</v>
      </c>
      <c r="AD18" s="52">
        <v>2045000</v>
      </c>
      <c r="AF18" s="52">
        <v>950000</v>
      </c>
      <c r="AH18" s="52">
        <v>1782380650000</v>
      </c>
      <c r="AJ18" s="52">
        <v>1942397876562</v>
      </c>
      <c r="AL18" s="21">
        <f>AJ18/سهام!$AF$4</f>
        <v>5.9227063060785387E-2</v>
      </c>
    </row>
    <row r="19" spans="1:38" ht="21.75" customHeight="1" x14ac:dyDescent="0.2">
      <c r="A19" s="112" t="s">
        <v>95</v>
      </c>
      <c r="B19" s="112"/>
      <c r="D19" s="58" t="s">
        <v>69</v>
      </c>
      <c r="F19" s="58" t="s">
        <v>69</v>
      </c>
      <c r="H19" s="58" t="s">
        <v>96</v>
      </c>
      <c r="J19" s="58" t="s">
        <v>97</v>
      </c>
      <c r="L19" s="53">
        <v>26</v>
      </c>
      <c r="N19" s="53">
        <v>26</v>
      </c>
      <c r="P19" s="52">
        <v>1000000</v>
      </c>
      <c r="R19" s="52">
        <v>1000000000000</v>
      </c>
      <c r="T19" s="52">
        <v>999818750000</v>
      </c>
      <c r="V19" s="52">
        <v>0</v>
      </c>
      <c r="X19" s="52">
        <v>0</v>
      </c>
      <c r="Z19" s="52">
        <v>0</v>
      </c>
      <c r="AB19" s="68">
        <v>0</v>
      </c>
      <c r="AD19" s="52">
        <v>1000000</v>
      </c>
      <c r="AF19" s="52">
        <v>1000000</v>
      </c>
      <c r="AH19" s="52">
        <v>1000000000000</v>
      </c>
      <c r="AJ19" s="52">
        <v>999818750000</v>
      </c>
      <c r="AL19" s="21">
        <f>AJ19/سهام!$AF$4</f>
        <v>3.0486198976090919E-2</v>
      </c>
    </row>
    <row r="20" spans="1:38" ht="21.75" customHeight="1" x14ac:dyDescent="0.2">
      <c r="A20" s="112" t="s">
        <v>98</v>
      </c>
      <c r="B20" s="112"/>
      <c r="D20" s="58" t="s">
        <v>69</v>
      </c>
      <c r="F20" s="58" t="s">
        <v>69</v>
      </c>
      <c r="H20" s="58" t="s">
        <v>99</v>
      </c>
      <c r="J20" s="58" t="s">
        <v>100</v>
      </c>
      <c r="L20" s="53">
        <v>23</v>
      </c>
      <c r="N20" s="53">
        <v>23</v>
      </c>
      <c r="P20" s="52">
        <v>500000</v>
      </c>
      <c r="R20" s="52">
        <v>500000000000</v>
      </c>
      <c r="T20" s="52">
        <v>522405296875</v>
      </c>
      <c r="V20" s="52">
        <v>0</v>
      </c>
      <c r="X20" s="52">
        <v>0</v>
      </c>
      <c r="Z20" s="52">
        <v>0</v>
      </c>
      <c r="AB20" s="68">
        <v>0</v>
      </c>
      <c r="AD20" s="52">
        <v>500000</v>
      </c>
      <c r="AF20" s="52">
        <v>1045000</v>
      </c>
      <c r="AH20" s="52">
        <v>500000000000</v>
      </c>
      <c r="AJ20" s="52">
        <v>522405296875</v>
      </c>
      <c r="AL20" s="21">
        <f>AJ20/سهام!$AF$4</f>
        <v>1.5929038965007504E-2</v>
      </c>
    </row>
    <row r="21" spans="1:38" ht="21.75" customHeight="1" x14ac:dyDescent="0.2">
      <c r="A21" s="112" t="s">
        <v>101</v>
      </c>
      <c r="B21" s="112"/>
      <c r="D21" s="58" t="s">
        <v>69</v>
      </c>
      <c r="F21" s="58" t="s">
        <v>69</v>
      </c>
      <c r="H21" s="58" t="s">
        <v>102</v>
      </c>
      <c r="J21" s="58" t="s">
        <v>103</v>
      </c>
      <c r="L21" s="53">
        <v>18</v>
      </c>
      <c r="N21" s="53">
        <v>18</v>
      </c>
      <c r="P21" s="52">
        <v>225000</v>
      </c>
      <c r="R21" s="52">
        <v>169126661999</v>
      </c>
      <c r="T21" s="52">
        <v>177897750187</v>
      </c>
      <c r="V21" s="52">
        <v>0</v>
      </c>
      <c r="X21" s="52">
        <v>0</v>
      </c>
      <c r="Z21" s="52">
        <v>0</v>
      </c>
      <c r="AB21" s="68">
        <v>0</v>
      </c>
      <c r="AD21" s="52">
        <v>225000</v>
      </c>
      <c r="AF21" s="52">
        <v>790800</v>
      </c>
      <c r="AH21" s="52">
        <v>169126661999</v>
      </c>
      <c r="AJ21" s="52">
        <v>177897750187</v>
      </c>
      <c r="AL21" s="21">
        <f>AJ21/سهام!$AF$4</f>
        <v>5.4244093838006109E-3</v>
      </c>
    </row>
    <row r="22" spans="1:38" ht="21.75" customHeight="1" x14ac:dyDescent="0.2">
      <c r="A22" s="112" t="s">
        <v>104</v>
      </c>
      <c r="B22" s="112"/>
      <c r="D22" s="58" t="s">
        <v>69</v>
      </c>
      <c r="F22" s="58" t="s">
        <v>69</v>
      </c>
      <c r="H22" s="58" t="s">
        <v>105</v>
      </c>
      <c r="J22" s="58" t="s">
        <v>106</v>
      </c>
      <c r="L22" s="53">
        <v>20.5</v>
      </c>
      <c r="N22" s="53">
        <v>20.5</v>
      </c>
      <c r="P22" s="52">
        <v>420000</v>
      </c>
      <c r="R22" s="52">
        <v>382866963436</v>
      </c>
      <c r="T22" s="52">
        <v>388639546312</v>
      </c>
      <c r="V22" s="52">
        <v>0</v>
      </c>
      <c r="X22" s="52">
        <v>0</v>
      </c>
      <c r="Z22" s="52">
        <v>0</v>
      </c>
      <c r="AB22" s="68">
        <v>0</v>
      </c>
      <c r="AD22" s="52">
        <v>420000</v>
      </c>
      <c r="AF22" s="52">
        <v>925500</v>
      </c>
      <c r="AH22" s="52">
        <v>382866963436</v>
      </c>
      <c r="AJ22" s="52">
        <v>388639546312</v>
      </c>
      <c r="AL22" s="21">
        <f>AJ22/سهام!$AF$4</f>
        <v>1.1850290403981055E-2</v>
      </c>
    </row>
    <row r="23" spans="1:38" ht="21.75" customHeight="1" x14ac:dyDescent="0.2">
      <c r="A23" s="112" t="s">
        <v>107</v>
      </c>
      <c r="B23" s="112"/>
      <c r="D23" s="67" t="s">
        <v>69</v>
      </c>
      <c r="F23" s="67" t="s">
        <v>69</v>
      </c>
      <c r="H23" s="67" t="s">
        <v>108</v>
      </c>
      <c r="J23" s="67" t="s">
        <v>109</v>
      </c>
      <c r="L23" s="53">
        <v>20.5</v>
      </c>
      <c r="N23" s="53">
        <v>20.5</v>
      </c>
      <c r="P23" s="68">
        <v>990000</v>
      </c>
      <c r="R23" s="68">
        <v>959260500000</v>
      </c>
      <c r="T23" s="68">
        <v>974329870696</v>
      </c>
      <c r="V23" s="68">
        <v>0</v>
      </c>
      <c r="X23" s="68">
        <v>0</v>
      </c>
      <c r="Z23" s="68">
        <v>0</v>
      </c>
      <c r="AB23" s="68">
        <v>0</v>
      </c>
      <c r="AD23" s="68">
        <v>990000</v>
      </c>
      <c r="AF23" s="68">
        <v>992200</v>
      </c>
      <c r="AH23" s="68">
        <v>959260500000</v>
      </c>
      <c r="AJ23" s="68">
        <v>982099962112</v>
      </c>
      <c r="AL23" s="21">
        <f>AJ23/سهام!$AF$4</f>
        <v>2.994592255782139E-2</v>
      </c>
    </row>
    <row r="24" spans="1:38" ht="21.75" customHeight="1" x14ac:dyDescent="0.2">
      <c r="A24" s="112" t="s">
        <v>110</v>
      </c>
      <c r="B24" s="112"/>
      <c r="D24" s="67" t="s">
        <v>69</v>
      </c>
      <c r="F24" s="67" t="s">
        <v>69</v>
      </c>
      <c r="H24" s="67" t="s">
        <v>108</v>
      </c>
      <c r="J24" s="67" t="s">
        <v>111</v>
      </c>
      <c r="L24" s="53">
        <v>20.5</v>
      </c>
      <c r="N24" s="53">
        <v>20.5</v>
      </c>
      <c r="P24" s="68">
        <v>1225000</v>
      </c>
      <c r="R24" s="68">
        <v>1142082296625</v>
      </c>
      <c r="T24" s="68">
        <v>1124346175312</v>
      </c>
      <c r="V24" s="68">
        <v>0</v>
      </c>
      <c r="X24" s="68">
        <v>0</v>
      </c>
      <c r="Z24" s="68">
        <v>0</v>
      </c>
      <c r="AB24" s="68">
        <v>0</v>
      </c>
      <c r="AD24" s="68">
        <v>1225000</v>
      </c>
      <c r="AF24" s="68">
        <v>918000</v>
      </c>
      <c r="AH24" s="68">
        <v>1142082296625</v>
      </c>
      <c r="AJ24" s="68">
        <v>1124346175312</v>
      </c>
      <c r="AL24" s="21">
        <f>AJ24/سهام!$AF$4</f>
        <v>3.4283255058547797E-2</v>
      </c>
    </row>
    <row r="25" spans="1:38" ht="21.75" customHeight="1" x14ac:dyDescent="0.2">
      <c r="A25" s="112" t="s">
        <v>371</v>
      </c>
      <c r="B25" s="112"/>
      <c r="D25" s="67" t="s">
        <v>69</v>
      </c>
      <c r="F25" s="67" t="s">
        <v>69</v>
      </c>
      <c r="H25" s="58" t="s">
        <v>373</v>
      </c>
      <c r="J25" s="58" t="s">
        <v>375</v>
      </c>
      <c r="L25" s="53">
        <v>20.5</v>
      </c>
      <c r="N25" s="53">
        <v>20.5</v>
      </c>
      <c r="P25" s="52">
        <v>0</v>
      </c>
      <c r="R25" s="52">
        <v>0</v>
      </c>
      <c r="T25" s="52">
        <v>0</v>
      </c>
      <c r="V25" s="52">
        <v>1000000</v>
      </c>
      <c r="X25" s="52">
        <v>962320000000</v>
      </c>
      <c r="Z25" s="52">
        <v>0</v>
      </c>
      <c r="AB25" s="68">
        <v>0</v>
      </c>
      <c r="AD25" s="52">
        <v>1000000</v>
      </c>
      <c r="AF25" s="52">
        <v>962300</v>
      </c>
      <c r="AH25" s="52">
        <v>962320000000</v>
      </c>
      <c r="AJ25" s="52">
        <v>962125583125</v>
      </c>
      <c r="AL25" s="21">
        <f>AJ25/سهام!$AF$4</f>
        <v>2.9336869274692291E-2</v>
      </c>
    </row>
    <row r="26" spans="1:38" ht="21.75" customHeight="1" x14ac:dyDescent="0.2">
      <c r="A26" s="115" t="s">
        <v>372</v>
      </c>
      <c r="B26" s="115"/>
      <c r="D26" s="59" t="s">
        <v>69</v>
      </c>
      <c r="F26" s="59" t="s">
        <v>69</v>
      </c>
      <c r="H26" s="59" t="s">
        <v>374</v>
      </c>
      <c r="J26" s="59" t="s">
        <v>376</v>
      </c>
      <c r="L26" s="60">
        <v>0</v>
      </c>
      <c r="N26" s="60">
        <v>0</v>
      </c>
      <c r="P26" s="56">
        <v>0</v>
      </c>
      <c r="R26" s="56">
        <v>0</v>
      </c>
      <c r="T26" s="56">
        <v>0</v>
      </c>
      <c r="V26" s="56">
        <v>50614</v>
      </c>
      <c r="X26" s="56">
        <v>27267185070</v>
      </c>
      <c r="Z26" s="56">
        <v>0</v>
      </c>
      <c r="AB26" s="72">
        <v>0</v>
      </c>
      <c r="AD26" s="56">
        <v>50614</v>
      </c>
      <c r="AF26" s="56">
        <v>561580</v>
      </c>
      <c r="AH26" s="56">
        <v>27267185070</v>
      </c>
      <c r="AJ26" s="56">
        <v>28418658304</v>
      </c>
      <c r="AL26" s="21">
        <f>AJ26/سهام!$AF$4</f>
        <v>8.6653393096426971E-4</v>
      </c>
    </row>
    <row r="27" spans="1:38" ht="21.75" customHeight="1" thickBot="1" x14ac:dyDescent="0.25">
      <c r="A27" s="114" t="s">
        <v>26</v>
      </c>
      <c r="B27" s="114"/>
      <c r="D27" s="14"/>
      <c r="F27" s="14"/>
      <c r="H27" s="14"/>
      <c r="J27" s="14"/>
      <c r="L27" s="14"/>
      <c r="N27" s="14"/>
      <c r="P27" s="14">
        <f>SUM(P9:P26)</f>
        <v>12854673</v>
      </c>
      <c r="R27" s="14">
        <f>SUM(R9:R26)</f>
        <v>10349870168983</v>
      </c>
      <c r="T27" s="14">
        <f>SUM(T9:T26)</f>
        <v>11211379065059</v>
      </c>
      <c r="V27" s="14">
        <f>SUM(V9:V26)</f>
        <v>1050614</v>
      </c>
      <c r="X27" s="14">
        <f>SUM(X9:X26)</f>
        <v>989587185070</v>
      </c>
      <c r="Z27" s="14">
        <f>SUM(Z9:Z26)</f>
        <v>786000</v>
      </c>
      <c r="AB27" s="14">
        <f>SUM(AB9:AB26)</f>
        <v>778301589710</v>
      </c>
      <c r="AD27" s="14">
        <f>SUM(AD9:AD26)</f>
        <v>13119287</v>
      </c>
      <c r="AF27" s="14"/>
      <c r="AH27" s="14">
        <f>SUM(AH9:AH26)</f>
        <v>10706642253278</v>
      </c>
      <c r="AJ27" s="14">
        <f>SUM(AJ9:AJ26)</f>
        <v>11344250941028</v>
      </c>
      <c r="AL27" s="22">
        <f>SUM(AL9:AL26)</f>
        <v>0.34590578684675227</v>
      </c>
    </row>
    <row r="28" spans="1:38" ht="13.5" thickTop="1" x14ac:dyDescent="0.2"/>
    <row r="29" spans="1:38" x14ac:dyDescent="0.2">
      <c r="AJ29" s="19"/>
    </row>
    <row r="30" spans="1:38" x14ac:dyDescent="0.2">
      <c r="AJ30" s="19"/>
    </row>
    <row r="31" spans="1:38" x14ac:dyDescent="0.2">
      <c r="AJ31" s="19"/>
    </row>
    <row r="32" spans="1:38" x14ac:dyDescent="0.2">
      <c r="AJ32" s="19"/>
    </row>
  </sheetData>
  <mergeCells count="30">
    <mergeCell ref="A22:B22"/>
    <mergeCell ref="A25:B25"/>
    <mergeCell ref="A26:B26"/>
    <mergeCell ref="A27:B27"/>
    <mergeCell ref="A16:B16"/>
    <mergeCell ref="A17:B17"/>
    <mergeCell ref="A18:B18"/>
    <mergeCell ref="A19:B19"/>
    <mergeCell ref="A21:B21"/>
    <mergeCell ref="A20:B20"/>
    <mergeCell ref="A24:B24"/>
    <mergeCell ref="A23:B23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M11"/>
  <sheetViews>
    <sheetView rightToLeft="1" workbookViewId="0">
      <selection activeCell="A4" sqref="A4:M4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54.7109375" bestFit="1" customWidth="1"/>
    <col min="14" max="14" width="0.28515625" customWidth="1"/>
  </cols>
  <sheetData>
    <row r="1" spans="1:13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ht="21.75" customHeight="1" x14ac:dyDescent="0.2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3" ht="21.75" customHeight="1" x14ac:dyDescent="0.2">
      <c r="A3" s="107" t="s">
        <v>365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1:13" ht="14.45" customHeight="1" x14ac:dyDescent="0.2">
      <c r="A4" s="109" t="s">
        <v>112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</row>
    <row r="5" spans="1:13" ht="14.45" customHeight="1" x14ac:dyDescent="0.2">
      <c r="A5" s="109" t="s">
        <v>113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</row>
    <row r="6" spans="1:13" ht="14.45" customHeight="1" x14ac:dyDescent="0.2"/>
    <row r="7" spans="1:13" ht="14.45" customHeight="1" x14ac:dyDescent="0.2">
      <c r="C7" s="110" t="s">
        <v>368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1:13" ht="14.45" customHeight="1" x14ac:dyDescent="0.2">
      <c r="A8" s="2" t="s">
        <v>114</v>
      </c>
      <c r="C8" s="4" t="s">
        <v>10</v>
      </c>
      <c r="D8" s="3"/>
      <c r="E8" s="4" t="s">
        <v>115</v>
      </c>
      <c r="F8" s="3"/>
      <c r="G8" s="4" t="s">
        <v>116</v>
      </c>
      <c r="H8" s="3"/>
      <c r="I8" s="4" t="s">
        <v>117</v>
      </c>
      <c r="J8" s="3"/>
      <c r="K8" s="4" t="s">
        <v>118</v>
      </c>
      <c r="L8" s="3"/>
      <c r="M8" s="4" t="s">
        <v>119</v>
      </c>
    </row>
    <row r="9" spans="1:13" ht="21.75" customHeight="1" x14ac:dyDescent="0.2">
      <c r="A9" s="10" t="s">
        <v>87</v>
      </c>
      <c r="C9" s="11">
        <v>1874200</v>
      </c>
      <c r="E9" s="48">
        <v>770890</v>
      </c>
      <c r="G9" s="48">
        <v>626956</v>
      </c>
      <c r="I9" s="12" t="s">
        <v>377</v>
      </c>
      <c r="K9" s="11">
        <v>1175040935200</v>
      </c>
      <c r="M9" s="10" t="s">
        <v>332</v>
      </c>
    </row>
    <row r="10" spans="1:13" ht="21.75" customHeight="1" thickBot="1" x14ac:dyDescent="0.25">
      <c r="A10" s="13" t="s">
        <v>26</v>
      </c>
      <c r="C10" s="14">
        <v>2841700</v>
      </c>
      <c r="E10" s="14"/>
      <c r="G10" s="14"/>
      <c r="I10" s="14"/>
      <c r="K10" s="14">
        <f>SUM(K9)</f>
        <v>1175040935200</v>
      </c>
      <c r="M10" s="14"/>
    </row>
    <row r="11" spans="1:13" ht="13.5" thickTop="1" x14ac:dyDescent="0.2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499984740745262"/>
    <pageSetUpPr fitToPage="1"/>
  </sheetPr>
  <dimension ref="A1:L79"/>
  <sheetViews>
    <sheetView rightToLeft="1" workbookViewId="0">
      <selection activeCell="A4" sqref="A4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8.85546875" bestFit="1" customWidth="1"/>
    <col min="5" max="5" width="1.28515625" customWidth="1"/>
    <col min="6" max="6" width="18.85546875" bestFit="1" customWidth="1"/>
    <col min="7" max="7" width="1.28515625" customWidth="1"/>
    <col min="8" max="8" width="18.85546875" bestFit="1" customWidth="1"/>
    <col min="9" max="9" width="1.28515625" customWidth="1"/>
    <col min="10" max="10" width="18.85546875" bestFit="1" customWidth="1"/>
    <col min="11" max="11" width="1.28515625" customWidth="1"/>
    <col min="12" max="12" width="18.28515625" style="23" bestFit="1" customWidth="1"/>
    <col min="13" max="13" width="0.28515625" customWidth="1"/>
  </cols>
  <sheetData>
    <row r="1" spans="1:12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2" ht="21.75" customHeight="1" x14ac:dyDescent="0.2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2" ht="21.75" customHeight="1" x14ac:dyDescent="0.2">
      <c r="A3" s="107" t="s">
        <v>365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2" ht="14.45" customHeight="1" x14ac:dyDescent="0.2"/>
    <row r="5" spans="1:12" ht="14.45" customHeight="1" x14ac:dyDescent="0.2">
      <c r="A5" s="1" t="s">
        <v>120</v>
      </c>
      <c r="B5" s="109" t="s">
        <v>121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</row>
    <row r="6" spans="1:12" ht="14.45" customHeight="1" x14ac:dyDescent="0.2">
      <c r="D6" s="2" t="s">
        <v>341</v>
      </c>
      <c r="F6" s="110" t="s">
        <v>6</v>
      </c>
      <c r="G6" s="110"/>
      <c r="H6" s="110"/>
      <c r="J6" s="2" t="s">
        <v>368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110" t="s">
        <v>122</v>
      </c>
      <c r="B8" s="110"/>
      <c r="D8" s="2" t="s">
        <v>123</v>
      </c>
      <c r="F8" s="2" t="s">
        <v>124</v>
      </c>
      <c r="H8" s="2" t="s">
        <v>125</v>
      </c>
      <c r="J8" s="2" t="s">
        <v>123</v>
      </c>
      <c r="L8" s="24" t="s">
        <v>15</v>
      </c>
    </row>
    <row r="9" spans="1:12" ht="21.75" customHeight="1" x14ac:dyDescent="0.2">
      <c r="A9" s="113" t="s">
        <v>126</v>
      </c>
      <c r="B9" s="113"/>
      <c r="D9" s="50">
        <v>2436482</v>
      </c>
      <c r="F9" s="50">
        <v>3140725692079</v>
      </c>
      <c r="H9" s="50">
        <v>3134322477668</v>
      </c>
      <c r="J9" s="50">
        <v>6405650893</v>
      </c>
      <c r="L9" s="20">
        <f>J9/سهام!$AF$4</f>
        <v>1.9531934932743807E-4</v>
      </c>
    </row>
    <row r="10" spans="1:12" ht="21.75" customHeight="1" x14ac:dyDescent="0.2">
      <c r="A10" s="112" t="s">
        <v>127</v>
      </c>
      <c r="B10" s="112"/>
      <c r="D10" s="52">
        <v>912128</v>
      </c>
      <c r="F10" s="52">
        <v>0</v>
      </c>
      <c r="H10" s="52">
        <v>0</v>
      </c>
      <c r="J10" s="52">
        <v>912128</v>
      </c>
      <c r="L10" s="21">
        <f>J10/سهام!$AF$4</f>
        <v>2.7812356689313793E-8</v>
      </c>
    </row>
    <row r="11" spans="1:12" ht="21.75" customHeight="1" x14ac:dyDescent="0.2">
      <c r="A11" s="112" t="s">
        <v>128</v>
      </c>
      <c r="B11" s="112"/>
      <c r="D11" s="52">
        <v>3209696</v>
      </c>
      <c r="F11" s="52">
        <v>0</v>
      </c>
      <c r="H11" s="52">
        <v>0</v>
      </c>
      <c r="J11" s="52">
        <v>3209696</v>
      </c>
      <c r="L11" s="21">
        <f>J11/سهام!$AF$4</f>
        <v>9.7869169695770471E-8</v>
      </c>
    </row>
    <row r="12" spans="1:12" ht="21.75" customHeight="1" x14ac:dyDescent="0.2">
      <c r="A12" s="112" t="s">
        <v>129</v>
      </c>
      <c r="B12" s="112"/>
      <c r="D12" s="52">
        <v>954641</v>
      </c>
      <c r="F12" s="52">
        <v>0</v>
      </c>
      <c r="H12" s="52">
        <v>0</v>
      </c>
      <c r="J12" s="52">
        <v>954641</v>
      </c>
      <c r="L12" s="21">
        <f>J12/سهام!$AF$4</f>
        <v>2.910865141980425E-8</v>
      </c>
    </row>
    <row r="13" spans="1:12" ht="21.75" customHeight="1" x14ac:dyDescent="0.2">
      <c r="A13" s="112" t="s">
        <v>130</v>
      </c>
      <c r="B13" s="112"/>
      <c r="D13" s="52">
        <v>5500</v>
      </c>
      <c r="F13" s="52">
        <v>0</v>
      </c>
      <c r="H13" s="52">
        <v>0</v>
      </c>
      <c r="J13" s="52">
        <v>5500</v>
      </c>
      <c r="L13" s="21">
        <f>J13/سهام!$AF$4</f>
        <v>1.6770449080745889E-10</v>
      </c>
    </row>
    <row r="14" spans="1:12" ht="21.75" customHeight="1" x14ac:dyDescent="0.2">
      <c r="A14" s="112" t="s">
        <v>131</v>
      </c>
      <c r="B14" s="112"/>
      <c r="D14" s="52">
        <v>1946102</v>
      </c>
      <c r="F14" s="52">
        <v>0</v>
      </c>
      <c r="H14" s="52">
        <v>0</v>
      </c>
      <c r="J14" s="52">
        <v>1946102</v>
      </c>
      <c r="L14" s="21">
        <f>J14/سهام!$AF$4</f>
        <v>5.9340008176250434E-8</v>
      </c>
    </row>
    <row r="15" spans="1:12" ht="21.75" customHeight="1" x14ac:dyDescent="0.2">
      <c r="A15" s="112" t="s">
        <v>132</v>
      </c>
      <c r="B15" s="112"/>
      <c r="D15" s="52">
        <v>473142</v>
      </c>
      <c r="F15" s="52">
        <v>0</v>
      </c>
      <c r="H15" s="52">
        <v>0</v>
      </c>
      <c r="J15" s="52">
        <v>473142</v>
      </c>
      <c r="L15" s="21">
        <f>J15/سهام!$AF$4</f>
        <v>1.4426916034476859E-8</v>
      </c>
    </row>
    <row r="16" spans="1:12" ht="21.75" customHeight="1" x14ac:dyDescent="0.2">
      <c r="A16" s="112" t="s">
        <v>133</v>
      </c>
      <c r="B16" s="112"/>
      <c r="D16" s="52">
        <v>9444585</v>
      </c>
      <c r="F16" s="52">
        <v>1725503314496</v>
      </c>
      <c r="H16" s="52">
        <v>1725500357200</v>
      </c>
      <c r="J16" s="52">
        <v>12401881</v>
      </c>
      <c r="L16" s="21">
        <f>J16/سهام!$AF$4</f>
        <v>3.7815475239267258E-7</v>
      </c>
    </row>
    <row r="17" spans="1:12" ht="21.75" customHeight="1" x14ac:dyDescent="0.2">
      <c r="A17" s="112" t="s">
        <v>134</v>
      </c>
      <c r="B17" s="112"/>
      <c r="D17" s="52">
        <v>1059424</v>
      </c>
      <c r="F17" s="52">
        <v>0</v>
      </c>
      <c r="H17" s="52">
        <v>0</v>
      </c>
      <c r="J17" s="52">
        <v>1059424</v>
      </c>
      <c r="L17" s="21">
        <f>J17/سهام!$AF$4</f>
        <v>3.2303665903491152E-8</v>
      </c>
    </row>
    <row r="18" spans="1:12" ht="21.75" customHeight="1" x14ac:dyDescent="0.2">
      <c r="A18" s="112" t="s">
        <v>135</v>
      </c>
      <c r="B18" s="112"/>
      <c r="D18" s="52">
        <v>2027879131</v>
      </c>
      <c r="F18" s="52">
        <v>5638363184351</v>
      </c>
      <c r="H18" s="52">
        <v>5608733410000</v>
      </c>
      <c r="J18" s="52">
        <v>31657653482</v>
      </c>
      <c r="L18" s="21">
        <f>J18/سهام!$AF$4</f>
        <v>9.6529648315596146E-4</v>
      </c>
    </row>
    <row r="19" spans="1:12" ht="21.75" customHeight="1" x14ac:dyDescent="0.2">
      <c r="A19" s="112" t="s">
        <v>136</v>
      </c>
      <c r="B19" s="112"/>
      <c r="D19" s="52">
        <v>520371</v>
      </c>
      <c r="F19" s="52">
        <v>0</v>
      </c>
      <c r="H19" s="52">
        <v>0</v>
      </c>
      <c r="J19" s="52">
        <v>520371</v>
      </c>
      <c r="L19" s="21">
        <f>J19/سهام!$AF$4</f>
        <v>1.5867009742903308E-8</v>
      </c>
    </row>
    <row r="20" spans="1:12" ht="21.75" customHeight="1" x14ac:dyDescent="0.2">
      <c r="A20" s="112" t="s">
        <v>137</v>
      </c>
      <c r="B20" s="112"/>
      <c r="D20" s="52">
        <v>248</v>
      </c>
      <c r="F20" s="52">
        <v>0</v>
      </c>
      <c r="H20" s="52">
        <v>0</v>
      </c>
      <c r="J20" s="52">
        <v>248</v>
      </c>
      <c r="L20" s="21">
        <f>J20/سهام!$AF$4</f>
        <v>7.5619479491363291E-12</v>
      </c>
    </row>
    <row r="21" spans="1:12" ht="21.75" customHeight="1" x14ac:dyDescent="0.2">
      <c r="A21" s="112" t="s">
        <v>138</v>
      </c>
      <c r="B21" s="112"/>
      <c r="D21" s="52">
        <v>451320</v>
      </c>
      <c r="F21" s="52">
        <v>0</v>
      </c>
      <c r="H21" s="52">
        <v>0</v>
      </c>
      <c r="J21" s="52">
        <v>451320</v>
      </c>
      <c r="L21" s="21">
        <f>J21/سهام!$AF$4</f>
        <v>1.3761525598404063E-8</v>
      </c>
    </row>
    <row r="22" spans="1:12" ht="21.75" customHeight="1" x14ac:dyDescent="0.2">
      <c r="A22" s="112" t="s">
        <v>139</v>
      </c>
      <c r="B22" s="112"/>
      <c r="D22" s="52">
        <v>598162</v>
      </c>
      <c r="F22" s="52">
        <v>0</v>
      </c>
      <c r="H22" s="52">
        <v>0</v>
      </c>
      <c r="J22" s="52">
        <v>598162</v>
      </c>
      <c r="L22" s="21">
        <f>J22/سهام!$AF$4</f>
        <v>1.8238991569158405E-8</v>
      </c>
    </row>
    <row r="23" spans="1:12" ht="21.75" customHeight="1" x14ac:dyDescent="0.2">
      <c r="A23" s="112" t="s">
        <v>140</v>
      </c>
      <c r="B23" s="112"/>
      <c r="D23" s="52">
        <v>161080</v>
      </c>
      <c r="F23" s="52">
        <v>0</v>
      </c>
      <c r="H23" s="52">
        <v>0</v>
      </c>
      <c r="J23" s="52">
        <v>161080</v>
      </c>
      <c r="L23" s="21">
        <f>J23/سهام!$AF$4</f>
        <v>4.9116071598664508E-9</v>
      </c>
    </row>
    <row r="24" spans="1:12" ht="21.75" customHeight="1" x14ac:dyDescent="0.2">
      <c r="A24" s="112" t="s">
        <v>141</v>
      </c>
      <c r="B24" s="112"/>
      <c r="D24" s="52">
        <v>161136</v>
      </c>
      <c r="F24" s="52">
        <v>0</v>
      </c>
      <c r="H24" s="52">
        <v>0</v>
      </c>
      <c r="J24" s="52">
        <v>161136</v>
      </c>
      <c r="L24" s="21">
        <f>J24/سهام!$AF$4</f>
        <v>4.913314696500127E-9</v>
      </c>
    </row>
    <row r="25" spans="1:12" ht="21.75" customHeight="1" x14ac:dyDescent="0.2">
      <c r="A25" s="112" t="s">
        <v>142</v>
      </c>
      <c r="B25" s="112"/>
      <c r="D25" s="52">
        <v>803455129</v>
      </c>
      <c r="F25" s="52">
        <v>9189126989552</v>
      </c>
      <c r="H25" s="52">
        <v>9188715985630</v>
      </c>
      <c r="J25" s="52">
        <v>1214459051</v>
      </c>
      <c r="L25" s="21">
        <f>J25/سهام!$AF$4</f>
        <v>3.7030952137175407E-5</v>
      </c>
    </row>
    <row r="26" spans="1:12" ht="21.75" customHeight="1" x14ac:dyDescent="0.2">
      <c r="A26" s="112" t="s">
        <v>143</v>
      </c>
      <c r="B26" s="112"/>
      <c r="D26" s="52">
        <v>6002330</v>
      </c>
      <c r="F26" s="52">
        <v>0</v>
      </c>
      <c r="H26" s="52">
        <v>0</v>
      </c>
      <c r="J26" s="52">
        <v>6002330</v>
      </c>
      <c r="L26" s="21">
        <f>J26/سهام!$AF$4</f>
        <v>1.8302139932878815E-7</v>
      </c>
    </row>
    <row r="27" spans="1:12" ht="21.75" customHeight="1" x14ac:dyDescent="0.2">
      <c r="A27" s="112" t="s">
        <v>144</v>
      </c>
      <c r="B27" s="112"/>
      <c r="D27" s="52">
        <v>268777</v>
      </c>
      <c r="F27" s="52">
        <v>0</v>
      </c>
      <c r="H27" s="52">
        <v>0</v>
      </c>
      <c r="J27" s="52">
        <v>268777</v>
      </c>
      <c r="L27" s="21">
        <f>J27/سهام!$AF$4</f>
        <v>8.1954745319557049E-9</v>
      </c>
    </row>
    <row r="28" spans="1:12" ht="21.75" customHeight="1" x14ac:dyDescent="0.2">
      <c r="A28" s="112" t="s">
        <v>145</v>
      </c>
      <c r="B28" s="112"/>
      <c r="D28" s="52">
        <v>63446321402</v>
      </c>
      <c r="F28" s="52">
        <v>1534039745331</v>
      </c>
      <c r="H28" s="52">
        <v>1584766727200</v>
      </c>
      <c r="J28" s="52">
        <v>12719339533</v>
      </c>
      <c r="L28" s="21">
        <f>J28/سهام!$AF$4</f>
        <v>3.8783461087071766E-4</v>
      </c>
    </row>
    <row r="29" spans="1:12" ht="21.75" customHeight="1" x14ac:dyDescent="0.2">
      <c r="A29" s="112" t="s">
        <v>146</v>
      </c>
      <c r="B29" s="112"/>
      <c r="D29" s="52">
        <v>406415487</v>
      </c>
      <c r="F29" s="52">
        <v>1790590885631</v>
      </c>
      <c r="H29" s="52">
        <v>1790923136000</v>
      </c>
      <c r="J29" s="52">
        <v>74165118</v>
      </c>
      <c r="L29" s="21">
        <f>J29/سهام!$AF$4</f>
        <v>2.2614224272482008E-6</v>
      </c>
    </row>
    <row r="30" spans="1:12" ht="21.75" customHeight="1" x14ac:dyDescent="0.2">
      <c r="A30" s="112" t="s">
        <v>147</v>
      </c>
      <c r="B30" s="112"/>
      <c r="D30" s="52">
        <v>1179999</v>
      </c>
      <c r="F30" s="52">
        <v>0</v>
      </c>
      <c r="H30" s="52">
        <v>0</v>
      </c>
      <c r="J30" s="52">
        <v>1179999</v>
      </c>
      <c r="L30" s="21">
        <f>J30/سهام!$AF$4</f>
        <v>3.5980205717874675E-8</v>
      </c>
    </row>
    <row r="31" spans="1:12" ht="21.75" customHeight="1" x14ac:dyDescent="0.2">
      <c r="A31" s="112" t="s">
        <v>148</v>
      </c>
      <c r="B31" s="112"/>
      <c r="D31" s="52">
        <v>22387881342</v>
      </c>
      <c r="F31" s="52">
        <v>1168568463381</v>
      </c>
      <c r="H31" s="52">
        <v>1190954900000</v>
      </c>
      <c r="J31" s="52">
        <v>1444723</v>
      </c>
      <c r="L31" s="21">
        <f>J31/سهام!$AF$4</f>
        <v>4.4052097285968081E-8</v>
      </c>
    </row>
    <row r="32" spans="1:12" ht="21.75" customHeight="1" x14ac:dyDescent="0.2">
      <c r="A32" s="112" t="s">
        <v>150</v>
      </c>
      <c r="B32" s="112"/>
      <c r="D32" s="52">
        <v>269327000000</v>
      </c>
      <c r="F32" s="52">
        <v>0</v>
      </c>
      <c r="H32" s="52">
        <v>269327000000</v>
      </c>
      <c r="J32" s="52">
        <v>0</v>
      </c>
      <c r="L32" s="21">
        <f>J32/سهام!$AF$4</f>
        <v>0</v>
      </c>
    </row>
    <row r="33" spans="1:12" ht="21.75" customHeight="1" x14ac:dyDescent="0.2">
      <c r="A33" s="112" t="s">
        <v>151</v>
      </c>
      <c r="B33" s="112"/>
      <c r="D33" s="52">
        <v>1517380000000</v>
      </c>
      <c r="F33" s="52">
        <v>0</v>
      </c>
      <c r="H33" s="52">
        <v>0</v>
      </c>
      <c r="J33" s="52">
        <v>1517380000000</v>
      </c>
      <c r="L33" s="21">
        <f>J33/سهام!$AF$4</f>
        <v>4.6267534592985812E-2</v>
      </c>
    </row>
    <row r="34" spans="1:12" ht="21.75" customHeight="1" x14ac:dyDescent="0.2">
      <c r="A34" s="112" t="s">
        <v>154</v>
      </c>
      <c r="B34" s="112"/>
      <c r="D34" s="52">
        <v>1261837000000</v>
      </c>
      <c r="F34" s="52">
        <v>0</v>
      </c>
      <c r="H34" s="52">
        <v>1261837000000</v>
      </c>
      <c r="J34" s="52">
        <v>0</v>
      </c>
      <c r="L34" s="21">
        <f>J34/سهام!$AF$4</f>
        <v>0</v>
      </c>
    </row>
    <row r="35" spans="1:12" ht="21.75" customHeight="1" x14ac:dyDescent="0.2">
      <c r="A35" s="112" t="s">
        <v>157</v>
      </c>
      <c r="B35" s="112"/>
      <c r="D35" s="52">
        <v>227440000000</v>
      </c>
      <c r="F35" s="52">
        <v>0</v>
      </c>
      <c r="H35" s="52">
        <v>0</v>
      </c>
      <c r="J35" s="52">
        <v>227440000000</v>
      </c>
      <c r="L35" s="21">
        <f>J35/سهام!$AF$4</f>
        <v>6.9350380707724462E-3</v>
      </c>
    </row>
    <row r="36" spans="1:12" ht="21.75" customHeight="1" x14ac:dyDescent="0.2">
      <c r="A36" s="112" t="s">
        <v>158</v>
      </c>
      <c r="B36" s="112"/>
      <c r="D36" s="52">
        <v>466358000000</v>
      </c>
      <c r="F36" s="52">
        <v>0</v>
      </c>
      <c r="H36" s="52">
        <v>329500000000</v>
      </c>
      <c r="J36" s="52">
        <v>136858000000</v>
      </c>
      <c r="L36" s="21">
        <f>J36/سهام!$AF$4</f>
        <v>4.173036582350402E-3</v>
      </c>
    </row>
    <row r="37" spans="1:12" ht="21.75" customHeight="1" x14ac:dyDescent="0.2">
      <c r="A37" s="112" t="s">
        <v>159</v>
      </c>
      <c r="B37" s="112"/>
      <c r="D37" s="52">
        <v>1504720000000</v>
      </c>
      <c r="F37" s="52">
        <v>0</v>
      </c>
      <c r="H37" s="52">
        <v>996720000000</v>
      </c>
      <c r="J37" s="52">
        <v>508000000000</v>
      </c>
      <c r="L37" s="21">
        <f>J37/سهام!$AF$4</f>
        <v>1.5489796605488932E-2</v>
      </c>
    </row>
    <row r="38" spans="1:12" ht="21.75" customHeight="1" x14ac:dyDescent="0.2">
      <c r="A38" s="112" t="s">
        <v>160</v>
      </c>
      <c r="B38" s="112"/>
      <c r="D38" s="52">
        <v>661594000000</v>
      </c>
      <c r="F38" s="52">
        <v>0</v>
      </c>
      <c r="H38" s="52">
        <v>661594000000</v>
      </c>
      <c r="J38" s="52">
        <v>0</v>
      </c>
      <c r="L38" s="21">
        <f>J38/سهام!$AF$4</f>
        <v>0</v>
      </c>
    </row>
    <row r="39" spans="1:12" ht="21.75" customHeight="1" x14ac:dyDescent="0.2">
      <c r="A39" s="112" t="s">
        <v>162</v>
      </c>
      <c r="B39" s="112"/>
      <c r="D39" s="52">
        <v>495280000000</v>
      </c>
      <c r="F39" s="52">
        <v>0</v>
      </c>
      <c r="H39" s="52">
        <v>495280000000</v>
      </c>
      <c r="J39" s="52">
        <v>0</v>
      </c>
      <c r="L39" s="21">
        <f>J39/سهام!$AF$4</f>
        <v>0</v>
      </c>
    </row>
    <row r="40" spans="1:12" ht="21.75" customHeight="1" x14ac:dyDescent="0.2">
      <c r="A40" s="112" t="s">
        <v>164</v>
      </c>
      <c r="B40" s="112"/>
      <c r="D40" s="52">
        <v>202923000000</v>
      </c>
      <c r="F40" s="52">
        <v>0</v>
      </c>
      <c r="H40" s="52">
        <v>0</v>
      </c>
      <c r="J40" s="52">
        <v>202923000000</v>
      </c>
      <c r="L40" s="21">
        <f>J40/سهام!$AF$4</f>
        <v>6.1874724342039968E-3</v>
      </c>
    </row>
    <row r="41" spans="1:12" ht="21.75" customHeight="1" x14ac:dyDescent="0.2">
      <c r="A41" s="112" t="s">
        <v>169</v>
      </c>
      <c r="B41" s="112"/>
      <c r="D41" s="52">
        <v>315000000000</v>
      </c>
      <c r="F41" s="52">
        <v>0</v>
      </c>
      <c r="H41" s="52">
        <v>0</v>
      </c>
      <c r="J41" s="52">
        <v>315000000000</v>
      </c>
      <c r="L41" s="21">
        <f>J41/سهام!$AF$4</f>
        <v>9.6048935644271922E-3</v>
      </c>
    </row>
    <row r="42" spans="1:12" ht="21.75" customHeight="1" x14ac:dyDescent="0.2">
      <c r="A42" s="112" t="s">
        <v>174</v>
      </c>
      <c r="B42" s="112"/>
      <c r="D42" s="52">
        <v>74643000000</v>
      </c>
      <c r="F42" s="52">
        <v>0</v>
      </c>
      <c r="H42" s="52">
        <v>0</v>
      </c>
      <c r="J42" s="52">
        <v>74643000000</v>
      </c>
      <c r="L42" s="21">
        <f>J42/سهام!$AF$4</f>
        <v>2.2759938740620281E-3</v>
      </c>
    </row>
    <row r="43" spans="1:12" ht="21.75" customHeight="1" x14ac:dyDescent="0.2">
      <c r="A43" s="112" t="s">
        <v>175</v>
      </c>
      <c r="B43" s="112"/>
      <c r="D43" s="52">
        <v>168240000000</v>
      </c>
      <c r="F43" s="52">
        <v>0</v>
      </c>
      <c r="H43" s="52">
        <v>0</v>
      </c>
      <c r="J43" s="52">
        <v>168240000000</v>
      </c>
      <c r="L43" s="21">
        <f>J43/سهام!$AF$4</f>
        <v>5.1299279151721605E-3</v>
      </c>
    </row>
    <row r="44" spans="1:12" ht="21.75" customHeight="1" x14ac:dyDescent="0.2">
      <c r="A44" s="112" t="s">
        <v>177</v>
      </c>
      <c r="B44" s="112"/>
      <c r="D44" s="52">
        <v>34307000000</v>
      </c>
      <c r="F44" s="52">
        <v>0</v>
      </c>
      <c r="H44" s="52">
        <v>0</v>
      </c>
      <c r="J44" s="52">
        <v>34307000000</v>
      </c>
      <c r="L44" s="21">
        <f>J44/سهام!$AF$4</f>
        <v>1.0460796302057258E-3</v>
      </c>
    </row>
    <row r="45" spans="1:12" ht="21.75" customHeight="1" x14ac:dyDescent="0.2">
      <c r="A45" s="112" t="s">
        <v>181</v>
      </c>
      <c r="B45" s="112"/>
      <c r="D45" s="52">
        <v>254617000000</v>
      </c>
      <c r="F45" s="52">
        <v>0</v>
      </c>
      <c r="H45" s="52">
        <v>254617000000</v>
      </c>
      <c r="J45" s="52">
        <v>0</v>
      </c>
      <c r="L45" s="21">
        <f>J45/سهام!$AF$4</f>
        <v>0</v>
      </c>
    </row>
    <row r="46" spans="1:12" ht="21.75" customHeight="1" x14ac:dyDescent="0.2">
      <c r="A46" s="112" t="s">
        <v>184</v>
      </c>
      <c r="B46" s="112"/>
      <c r="D46" s="52">
        <v>641500000000</v>
      </c>
      <c r="F46" s="52">
        <v>0</v>
      </c>
      <c r="H46" s="52">
        <v>0</v>
      </c>
      <c r="J46" s="52">
        <v>641500000000</v>
      </c>
      <c r="L46" s="21">
        <f>J46/سهام!$AF$4</f>
        <v>1.956044197326998E-2</v>
      </c>
    </row>
    <row r="47" spans="1:12" ht="21.75" customHeight="1" x14ac:dyDescent="0.2">
      <c r="A47" s="112" t="s">
        <v>347</v>
      </c>
      <c r="B47" s="112"/>
      <c r="D47" s="52">
        <v>366515000000</v>
      </c>
      <c r="F47" s="52">
        <v>0</v>
      </c>
      <c r="H47" s="52">
        <v>0</v>
      </c>
      <c r="J47" s="52">
        <v>366515000000</v>
      </c>
      <c r="L47" s="21">
        <f>J47/سهام!$AF$4</f>
        <v>1.1175674808781054E-2</v>
      </c>
    </row>
    <row r="48" spans="1:12" ht="21.75" customHeight="1" x14ac:dyDescent="0.2">
      <c r="A48" s="112" t="s">
        <v>348</v>
      </c>
      <c r="B48" s="112"/>
      <c r="D48" s="52">
        <v>314212000000</v>
      </c>
      <c r="F48" s="52">
        <v>0</v>
      </c>
      <c r="H48" s="52">
        <v>0</v>
      </c>
      <c r="J48" s="52">
        <v>314212000000</v>
      </c>
      <c r="L48" s="21">
        <f>J48/سهام!$AF$4</f>
        <v>9.5808660846533229E-3</v>
      </c>
    </row>
    <row r="49" spans="1:12" ht="21.75" customHeight="1" x14ac:dyDescent="0.2">
      <c r="A49" s="112" t="s">
        <v>349</v>
      </c>
      <c r="B49" s="112"/>
      <c r="D49" s="52">
        <v>389782000000</v>
      </c>
      <c r="F49" s="52">
        <v>0</v>
      </c>
      <c r="H49" s="52">
        <v>299001000000</v>
      </c>
      <c r="J49" s="52">
        <v>90781000000</v>
      </c>
      <c r="L49" s="21">
        <f>J49/سهام!$AF$4</f>
        <v>2.768069341816714E-3</v>
      </c>
    </row>
    <row r="50" spans="1:12" ht="21.75" customHeight="1" x14ac:dyDescent="0.2">
      <c r="A50" s="112" t="s">
        <v>350</v>
      </c>
      <c r="B50" s="112"/>
      <c r="D50" s="52">
        <v>2242456000000</v>
      </c>
      <c r="F50" s="52">
        <v>0</v>
      </c>
      <c r="H50" s="52">
        <v>2242456000000</v>
      </c>
      <c r="J50" s="52">
        <v>0</v>
      </c>
      <c r="L50" s="21">
        <f>J50/سهام!$AF$4</f>
        <v>0</v>
      </c>
    </row>
    <row r="51" spans="1:12" ht="21.75" customHeight="1" x14ac:dyDescent="0.2">
      <c r="A51" s="112" t="s">
        <v>351</v>
      </c>
      <c r="B51" s="112"/>
      <c r="D51" s="52">
        <v>2002197000000</v>
      </c>
      <c r="F51" s="52">
        <v>0</v>
      </c>
      <c r="H51" s="52">
        <v>1566809000000</v>
      </c>
      <c r="J51" s="52">
        <v>435388000000</v>
      </c>
      <c r="L51" s="21">
        <f>J51/سهام!$AF$4</f>
        <v>1.3275731426123257E-2</v>
      </c>
    </row>
    <row r="52" spans="1:12" ht="21.75" customHeight="1" x14ac:dyDescent="0.2">
      <c r="A52" s="112" t="s">
        <v>352</v>
      </c>
      <c r="B52" s="112"/>
      <c r="D52" s="52">
        <v>638187000000</v>
      </c>
      <c r="F52" s="52">
        <v>0</v>
      </c>
      <c r="H52" s="52">
        <v>0</v>
      </c>
      <c r="J52" s="52">
        <v>638187000000</v>
      </c>
      <c r="L52" s="21">
        <f>J52/سهام!$AF$4</f>
        <v>1.9459422886352686E-2</v>
      </c>
    </row>
    <row r="53" spans="1:12" ht="21.75" customHeight="1" x14ac:dyDescent="0.2">
      <c r="A53" s="112" t="s">
        <v>353</v>
      </c>
      <c r="B53" s="112"/>
      <c r="D53" s="52">
        <v>138952000000</v>
      </c>
      <c r="F53" s="52">
        <v>0</v>
      </c>
      <c r="H53" s="52">
        <v>0</v>
      </c>
      <c r="J53" s="52">
        <v>138952000000</v>
      </c>
      <c r="L53" s="21">
        <f>J53/سهام!$AF$4</f>
        <v>4.2368862557596414E-3</v>
      </c>
    </row>
    <row r="54" spans="1:12" ht="21.75" customHeight="1" x14ac:dyDescent="0.2">
      <c r="A54" s="112" t="s">
        <v>354</v>
      </c>
      <c r="B54" s="112"/>
      <c r="D54" s="52">
        <v>653168000000</v>
      </c>
      <c r="F54" s="52">
        <v>0</v>
      </c>
      <c r="H54" s="52">
        <v>0</v>
      </c>
      <c r="J54" s="52">
        <v>653168000000</v>
      </c>
      <c r="L54" s="21">
        <f>J54/سهام!$AF$4</f>
        <v>1.9916219427586604E-2</v>
      </c>
    </row>
    <row r="55" spans="1:12" ht="21.75" customHeight="1" x14ac:dyDescent="0.2">
      <c r="A55" s="112" t="s">
        <v>355</v>
      </c>
      <c r="B55" s="112"/>
      <c r="D55" s="52">
        <v>207274000000</v>
      </c>
      <c r="F55" s="52">
        <v>0</v>
      </c>
      <c r="H55" s="52">
        <v>0</v>
      </c>
      <c r="J55" s="52">
        <v>207274000000</v>
      </c>
      <c r="L55" s="21">
        <f>J55/سهام!$AF$4</f>
        <v>6.3201419322954974E-3</v>
      </c>
    </row>
    <row r="56" spans="1:12" ht="21.75" customHeight="1" x14ac:dyDescent="0.2">
      <c r="A56" s="112" t="s">
        <v>356</v>
      </c>
      <c r="B56" s="112"/>
      <c r="D56" s="52">
        <v>406003735821</v>
      </c>
      <c r="F56" s="52">
        <v>0</v>
      </c>
      <c r="H56" s="52">
        <v>0</v>
      </c>
      <c r="J56" s="52">
        <v>406003735821</v>
      </c>
      <c r="L56" s="21">
        <f>J56/سهام!$AF$4</f>
        <v>1.237975450577943E-2</v>
      </c>
    </row>
    <row r="57" spans="1:12" ht="21.75" customHeight="1" x14ac:dyDescent="0.2">
      <c r="A57" s="112" t="s">
        <v>357</v>
      </c>
      <c r="B57" s="112"/>
      <c r="D57" s="52">
        <v>327578000000</v>
      </c>
      <c r="F57" s="52">
        <v>0</v>
      </c>
      <c r="H57" s="52">
        <v>0</v>
      </c>
      <c r="J57" s="52">
        <v>327578000000</v>
      </c>
      <c r="L57" s="21">
        <f>J57/سهام!$AF$4</f>
        <v>9.9884184890410496E-3</v>
      </c>
    </row>
    <row r="58" spans="1:12" ht="21.75" customHeight="1" x14ac:dyDescent="0.2">
      <c r="A58" s="112" t="s">
        <v>358</v>
      </c>
      <c r="B58" s="112"/>
      <c r="D58" s="52">
        <v>405151000000</v>
      </c>
      <c r="F58" s="52">
        <v>0</v>
      </c>
      <c r="H58" s="52">
        <v>0</v>
      </c>
      <c r="J58" s="52">
        <v>405151000000</v>
      </c>
      <c r="L58" s="21">
        <f>J58/سهام!$AF$4</f>
        <v>1.2353753119115051E-2</v>
      </c>
    </row>
    <row r="59" spans="1:12" ht="21.75" customHeight="1" x14ac:dyDescent="0.2">
      <c r="A59" s="112" t="s">
        <v>359</v>
      </c>
      <c r="B59" s="112"/>
      <c r="D59" s="52">
        <v>229575000000</v>
      </c>
      <c r="F59" s="52">
        <v>0</v>
      </c>
      <c r="H59" s="52">
        <v>0</v>
      </c>
      <c r="J59" s="52">
        <v>229575000000</v>
      </c>
      <c r="L59" s="21">
        <f>J59/سهام!$AF$4</f>
        <v>7.0001379049313408E-3</v>
      </c>
    </row>
    <row r="60" spans="1:12" ht="21.75" customHeight="1" x14ac:dyDescent="0.2">
      <c r="A60" s="112" t="s">
        <v>360</v>
      </c>
      <c r="B60" s="112"/>
      <c r="D60" s="52">
        <v>331831000000</v>
      </c>
      <c r="F60" s="52">
        <v>0</v>
      </c>
      <c r="H60" s="52">
        <v>0</v>
      </c>
      <c r="J60" s="52">
        <v>331831000000</v>
      </c>
      <c r="L60" s="21">
        <f>J60/سهام!$AF$4</f>
        <v>1.0118099798023618E-2</v>
      </c>
    </row>
    <row r="61" spans="1:12" ht="21.75" customHeight="1" x14ac:dyDescent="0.2">
      <c r="A61" s="112" t="s">
        <v>361</v>
      </c>
      <c r="B61" s="112"/>
      <c r="D61" s="52">
        <v>29138000000</v>
      </c>
      <c r="F61" s="52">
        <v>0</v>
      </c>
      <c r="H61" s="52">
        <v>0</v>
      </c>
      <c r="J61" s="52">
        <v>29138000000</v>
      </c>
      <c r="L61" s="21">
        <f>J61/سهام!$AF$4</f>
        <v>8.8846790057231593E-4</v>
      </c>
    </row>
    <row r="62" spans="1:12" ht="21.75" customHeight="1" x14ac:dyDescent="0.2">
      <c r="A62" s="112" t="s">
        <v>362</v>
      </c>
      <c r="B62" s="112"/>
      <c r="D62" s="52">
        <v>875000000000</v>
      </c>
      <c r="F62" s="52">
        <v>0</v>
      </c>
      <c r="H62" s="52">
        <v>0</v>
      </c>
      <c r="J62" s="52">
        <v>875000000000</v>
      </c>
      <c r="L62" s="21">
        <f>J62/سهام!$AF$4</f>
        <v>2.6680259901186644E-2</v>
      </c>
    </row>
    <row r="63" spans="1:12" ht="21.75" customHeight="1" x14ac:dyDescent="0.2">
      <c r="A63" s="112" t="s">
        <v>363</v>
      </c>
      <c r="B63" s="112"/>
      <c r="D63" s="52">
        <v>1026000000000</v>
      </c>
      <c r="F63" s="52">
        <v>0</v>
      </c>
      <c r="H63" s="52">
        <v>0</v>
      </c>
      <c r="J63" s="52">
        <v>1026000000000</v>
      </c>
      <c r="L63" s="21">
        <f>J63/سهام!$AF$4</f>
        <v>3.1284510466991426E-2</v>
      </c>
    </row>
    <row r="64" spans="1:12" ht="21.75" customHeight="1" x14ac:dyDescent="0.2">
      <c r="A64" s="112" t="s">
        <v>364</v>
      </c>
      <c r="B64" s="112"/>
      <c r="D64" s="52">
        <v>1000000000000</v>
      </c>
      <c r="F64" s="52">
        <v>0</v>
      </c>
      <c r="H64" s="52">
        <v>0</v>
      </c>
      <c r="J64" s="52">
        <v>1000000000000</v>
      </c>
      <c r="L64" s="21">
        <f>J64/سهام!$AF$4</f>
        <v>3.0491725601356164E-2</v>
      </c>
    </row>
    <row r="65" spans="1:12" ht="21.75" customHeight="1" x14ac:dyDescent="0.2">
      <c r="A65" s="112" t="s">
        <v>378</v>
      </c>
      <c r="B65" s="112"/>
      <c r="D65" s="52">
        <v>0</v>
      </c>
      <c r="F65" s="52">
        <v>336073000000</v>
      </c>
      <c r="H65" s="52">
        <v>0</v>
      </c>
      <c r="J65" s="52">
        <v>336073000000</v>
      </c>
      <c r="L65" s="21">
        <f>J65/سهام!$AF$4</f>
        <v>1.024744569802457E-2</v>
      </c>
    </row>
    <row r="66" spans="1:12" ht="21.75" customHeight="1" x14ac:dyDescent="0.2">
      <c r="A66" s="112" t="s">
        <v>379</v>
      </c>
      <c r="B66" s="112"/>
      <c r="D66" s="52">
        <v>0</v>
      </c>
      <c r="F66" s="52">
        <v>190106000000</v>
      </c>
      <c r="H66" s="52">
        <v>0</v>
      </c>
      <c r="J66" s="52">
        <v>190106000000</v>
      </c>
      <c r="L66" s="21">
        <f>J66/سهام!$AF$4</f>
        <v>5.7966599871714149E-3</v>
      </c>
    </row>
    <row r="67" spans="1:12" ht="21.75" customHeight="1" x14ac:dyDescent="0.2">
      <c r="A67" s="121" t="s">
        <v>380</v>
      </c>
      <c r="B67" s="121"/>
      <c r="D67" s="73">
        <v>0</v>
      </c>
      <c r="F67" s="73">
        <v>384369000000</v>
      </c>
      <c r="H67" s="73">
        <v>0</v>
      </c>
      <c r="J67" s="73">
        <v>384369000000</v>
      </c>
      <c r="L67" s="21">
        <f>J67/سهام!$AF$4</f>
        <v>1.1720074077667668E-2</v>
      </c>
    </row>
    <row r="68" spans="1:12" ht="21.75" customHeight="1" x14ac:dyDescent="0.2">
      <c r="A68" s="121" t="s">
        <v>381</v>
      </c>
      <c r="B68" s="121"/>
      <c r="D68" s="73">
        <v>0</v>
      </c>
      <c r="F68" s="73">
        <v>298874000000</v>
      </c>
      <c r="H68" s="73">
        <v>0</v>
      </c>
      <c r="J68" s="73">
        <v>298874000000</v>
      </c>
      <c r="L68" s="21">
        <f>J68/سهام!$AF$4</f>
        <v>9.1131839973797226E-3</v>
      </c>
    </row>
    <row r="69" spans="1:12" ht="21.75" customHeight="1" x14ac:dyDescent="0.2">
      <c r="A69" s="121" t="s">
        <v>382</v>
      </c>
      <c r="B69" s="121"/>
      <c r="D69" s="73">
        <v>0</v>
      </c>
      <c r="F69" s="73">
        <v>482221000000</v>
      </c>
      <c r="H69" s="73">
        <v>0</v>
      </c>
      <c r="J69" s="73">
        <v>482221000000</v>
      </c>
      <c r="L69" s="21">
        <f>J69/سهام!$AF$4</f>
        <v>1.470375041121157E-2</v>
      </c>
    </row>
    <row r="70" spans="1:12" ht="21.75" customHeight="1" x14ac:dyDescent="0.2">
      <c r="A70" s="121" t="s">
        <v>383</v>
      </c>
      <c r="B70" s="121"/>
      <c r="D70" s="73">
        <v>0</v>
      </c>
      <c r="F70" s="73">
        <v>296080000000</v>
      </c>
      <c r="H70" s="73">
        <v>0</v>
      </c>
      <c r="J70" s="73">
        <v>296080000000</v>
      </c>
      <c r="L70" s="21">
        <f>J70/سهام!$AF$4</f>
        <v>9.0279901160495325E-3</v>
      </c>
    </row>
    <row r="71" spans="1:12" ht="21.75" customHeight="1" x14ac:dyDescent="0.2">
      <c r="A71" s="121" t="s">
        <v>384</v>
      </c>
      <c r="B71" s="121"/>
      <c r="D71" s="73">
        <v>0</v>
      </c>
      <c r="F71" s="73">
        <v>371623000000</v>
      </c>
      <c r="H71" s="73">
        <v>0</v>
      </c>
      <c r="J71" s="73">
        <v>371623000000</v>
      </c>
      <c r="L71" s="21">
        <f>J71/سهام!$AF$4</f>
        <v>1.1331426543152782E-2</v>
      </c>
    </row>
    <row r="72" spans="1:12" ht="21.75" customHeight="1" x14ac:dyDescent="0.2">
      <c r="A72" s="121" t="s">
        <v>385</v>
      </c>
      <c r="B72" s="121"/>
      <c r="D72" s="73">
        <v>0</v>
      </c>
      <c r="F72" s="73">
        <v>451891000000</v>
      </c>
      <c r="H72" s="73">
        <v>0</v>
      </c>
      <c r="J72" s="73">
        <v>451891000000</v>
      </c>
      <c r="L72" s="21">
        <f>J72/سهام!$AF$4</f>
        <v>1.3778936373722439E-2</v>
      </c>
    </row>
    <row r="73" spans="1:12" ht="21.75" customHeight="1" x14ac:dyDescent="0.2">
      <c r="A73" s="112" t="s">
        <v>386</v>
      </c>
      <c r="B73" s="112"/>
      <c r="D73" s="52">
        <v>0</v>
      </c>
      <c r="F73" s="52">
        <v>430524000000</v>
      </c>
      <c r="H73" s="52">
        <v>0</v>
      </c>
      <c r="J73" s="52">
        <v>430524000000</v>
      </c>
      <c r="L73" s="21">
        <f>J73/سهام!$AF$4</f>
        <v>1.3127419672798261E-2</v>
      </c>
    </row>
    <row r="74" spans="1:12" ht="21.75" customHeight="1" x14ac:dyDescent="0.2">
      <c r="A74" s="112" t="s">
        <v>387</v>
      </c>
      <c r="B74" s="112"/>
      <c r="D74" s="52">
        <v>0</v>
      </c>
      <c r="F74" s="52">
        <v>120001000000</v>
      </c>
      <c r="H74" s="52">
        <v>0</v>
      </c>
      <c r="J74" s="52">
        <v>120001000000</v>
      </c>
      <c r="L74" s="21">
        <f>J74/سهام!$AF$4</f>
        <v>3.6590375638883409E-3</v>
      </c>
    </row>
    <row r="75" spans="1:12" ht="21.75" customHeight="1" x14ac:dyDescent="0.2">
      <c r="A75" s="112" t="s">
        <v>388</v>
      </c>
      <c r="B75" s="112"/>
      <c r="D75" s="52">
        <v>0</v>
      </c>
      <c r="F75" s="52">
        <v>291000000000</v>
      </c>
      <c r="H75" s="52">
        <v>0</v>
      </c>
      <c r="J75" s="52">
        <v>291000000000</v>
      </c>
      <c r="L75" s="21">
        <f>J75/سهام!$AF$4</f>
        <v>8.8730921499946443E-3</v>
      </c>
    </row>
    <row r="76" spans="1:12" ht="21.75" customHeight="1" x14ac:dyDescent="0.2">
      <c r="A76" s="112" t="s">
        <v>389</v>
      </c>
      <c r="B76" s="112"/>
      <c r="D76" s="52">
        <v>0</v>
      </c>
      <c r="F76" s="52">
        <v>907000000000</v>
      </c>
      <c r="H76" s="52">
        <v>0</v>
      </c>
      <c r="J76" s="52">
        <v>907000000000</v>
      </c>
      <c r="L76" s="21">
        <f>J76/سهام!$AF$4</f>
        <v>2.765599512043004E-2</v>
      </c>
    </row>
    <row r="77" spans="1:12" ht="21.75" customHeight="1" x14ac:dyDescent="0.2">
      <c r="A77" s="112" t="s">
        <v>390</v>
      </c>
      <c r="B77" s="112"/>
      <c r="D77" s="52">
        <v>0</v>
      </c>
      <c r="F77" s="52">
        <v>154900000000</v>
      </c>
      <c r="H77" s="52">
        <v>0</v>
      </c>
      <c r="J77" s="52">
        <v>154900000000</v>
      </c>
      <c r="L77" s="21">
        <f>J77/سهام!$AF$4</f>
        <v>4.7231682956500693E-3</v>
      </c>
    </row>
    <row r="78" spans="1:12" ht="21.75" customHeight="1" x14ac:dyDescent="0.2">
      <c r="A78" s="115" t="s">
        <v>391</v>
      </c>
      <c r="B78" s="115"/>
      <c r="D78" s="56">
        <v>0</v>
      </c>
      <c r="F78" s="56">
        <v>569000000000</v>
      </c>
      <c r="H78" s="56">
        <v>0</v>
      </c>
      <c r="J78" s="56">
        <v>569000000000</v>
      </c>
      <c r="L78" s="21">
        <f>J78/سهام!$AF$4</f>
        <v>1.7349791867171657E-2</v>
      </c>
    </row>
    <row r="79" spans="1:12" ht="21.75" customHeight="1" x14ac:dyDescent="0.2">
      <c r="A79" s="114" t="s">
        <v>26</v>
      </c>
      <c r="B79" s="114"/>
      <c r="D79" s="14">
        <f>SUM(D9:D78)</f>
        <v>19767287473435</v>
      </c>
      <c r="F79" s="14">
        <f>SUM(F9:F78)</f>
        <v>29470580274821</v>
      </c>
      <c r="H79" s="14">
        <f>SUM(H9:H78)</f>
        <v>32601057993698</v>
      </c>
      <c r="J79" s="14">
        <f>SUM(J9:J78)</f>
        <v>16636809754558</v>
      </c>
      <c r="L79" s="22">
        <f>SUM(L9:L78)</f>
        <v>0.50728503791794821</v>
      </c>
    </row>
  </sheetData>
  <mergeCells count="77">
    <mergeCell ref="A78:B78"/>
    <mergeCell ref="A79:B79"/>
    <mergeCell ref="A63:B63"/>
    <mergeCell ref="A64:B64"/>
    <mergeCell ref="A65:B65"/>
    <mergeCell ref="A66:B66"/>
    <mergeCell ref="A77:B77"/>
    <mergeCell ref="A73:B73"/>
    <mergeCell ref="A74:B74"/>
    <mergeCell ref="A75:B75"/>
    <mergeCell ref="A76:B76"/>
    <mergeCell ref="A72:B72"/>
    <mergeCell ref="A71:B71"/>
    <mergeCell ref="A70:B70"/>
    <mergeCell ref="A69:B69"/>
    <mergeCell ref="A68:B68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67:B67"/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79998168889431442"/>
    <pageSetUpPr fitToPage="1"/>
  </sheetPr>
  <dimension ref="A1:O28"/>
  <sheetViews>
    <sheetView rightToLeft="1" workbookViewId="0">
      <selection activeCell="J21" sqref="J2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6.28515625" bestFit="1" customWidth="1"/>
  </cols>
  <sheetData>
    <row r="1" spans="1:10" ht="29.1" customHeight="1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21.75" customHeight="1" x14ac:dyDescent="0.2">
      <c r="A2" s="107" t="s">
        <v>186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 ht="21.75" customHeight="1" x14ac:dyDescent="0.2">
      <c r="A3" s="107" t="s">
        <v>365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0" ht="14.45" customHeight="1" x14ac:dyDescent="0.2"/>
    <row r="5" spans="1:10" ht="29.1" customHeight="1" x14ac:dyDescent="0.2">
      <c r="A5" s="1" t="s">
        <v>187</v>
      </c>
      <c r="B5" s="109" t="s">
        <v>188</v>
      </c>
      <c r="C5" s="109"/>
      <c r="D5" s="109"/>
      <c r="E5" s="109"/>
      <c r="F5" s="109"/>
      <c r="G5" s="109"/>
      <c r="H5" s="109"/>
      <c r="I5" s="109"/>
      <c r="J5" s="109"/>
    </row>
    <row r="6" spans="1:10" ht="14.45" customHeight="1" x14ac:dyDescent="0.2"/>
    <row r="7" spans="1:10" ht="14.45" customHeight="1" x14ac:dyDescent="0.2">
      <c r="A7" s="110" t="s">
        <v>189</v>
      </c>
      <c r="B7" s="110"/>
      <c r="D7" s="2" t="s">
        <v>190</v>
      </c>
      <c r="F7" s="2" t="s">
        <v>123</v>
      </c>
      <c r="H7" s="2" t="s">
        <v>191</v>
      </c>
      <c r="J7" s="2" t="s">
        <v>192</v>
      </c>
    </row>
    <row r="8" spans="1:10" ht="21.75" customHeight="1" x14ac:dyDescent="0.2">
      <c r="A8" s="117" t="s">
        <v>193</v>
      </c>
      <c r="B8" s="117"/>
      <c r="D8" s="5" t="s">
        <v>194</v>
      </c>
      <c r="F8" s="6">
        <f>'درآمد سرمایه گذاری در سهام'!U22</f>
        <v>245381289130</v>
      </c>
      <c r="H8" s="41">
        <f>F8/$F$13</f>
        <v>3.7659033989006531E-2</v>
      </c>
      <c r="J8" s="20">
        <f>F8/سهام!$AF$4</f>
        <v>7.4820989358590001E-3</v>
      </c>
    </row>
    <row r="9" spans="1:10" ht="21.75" customHeight="1" x14ac:dyDescent="0.2">
      <c r="A9" s="123" t="s">
        <v>195</v>
      </c>
      <c r="B9" s="123"/>
      <c r="D9" s="7" t="s">
        <v>196</v>
      </c>
      <c r="F9" s="8">
        <f>'درآمد سرمایه گذاری در صندوق'!U30</f>
        <v>235281822099</v>
      </c>
      <c r="H9" s="42">
        <f>F9/$F$13</f>
        <v>3.6109053656195655E-2</v>
      </c>
      <c r="J9" s="21">
        <f>F9/سهام!$AF$4</f>
        <v>7.1741487584298042E-3</v>
      </c>
    </row>
    <row r="10" spans="1:10" ht="21.75" customHeight="1" x14ac:dyDescent="0.2">
      <c r="A10" s="123" t="s">
        <v>197</v>
      </c>
      <c r="B10" s="123"/>
      <c r="D10" s="7" t="s">
        <v>198</v>
      </c>
      <c r="F10" s="8">
        <f>'درآمد سرمایه گذاری در اوراق به'!R28</f>
        <v>2090760384098</v>
      </c>
      <c r="H10" s="42">
        <f t="shared" ref="H10:H12" si="0">F10/$F$13</f>
        <v>0.32087212780882229</v>
      </c>
      <c r="J10" s="21">
        <f>F10/سهام!$AF$4</f>
        <v>6.3750891930102235E-2</v>
      </c>
    </row>
    <row r="11" spans="1:10" ht="21.75" customHeight="1" x14ac:dyDescent="0.2">
      <c r="A11" s="123" t="s">
        <v>199</v>
      </c>
      <c r="B11" s="123"/>
      <c r="D11" s="7" t="s">
        <v>200</v>
      </c>
      <c r="F11" s="74">
        <f>'درآمد سپرده بانکی'!H157</f>
        <v>3943847823119</v>
      </c>
      <c r="H11" s="42">
        <f t="shared" si="0"/>
        <v>0.60526823273645358</v>
      </c>
      <c r="J11" s="21">
        <f>F11/سهام!$AF$4</f>
        <v>0.12025472563605039</v>
      </c>
    </row>
    <row r="12" spans="1:10" ht="21.75" customHeight="1" x14ac:dyDescent="0.2">
      <c r="A12" s="124" t="s">
        <v>201</v>
      </c>
      <c r="B12" s="124"/>
      <c r="D12" s="10" t="s">
        <v>202</v>
      </c>
      <c r="F12" s="75">
        <f>'سایر درآمدها'!F11</f>
        <v>596539493</v>
      </c>
      <c r="H12" s="42">
        <f t="shared" si="0"/>
        <v>9.1551809521915056E-5</v>
      </c>
      <c r="J12" s="21">
        <f>F12/سهام!$AF$4</f>
        <v>1.8189518530928127E-5</v>
      </c>
    </row>
    <row r="13" spans="1:10" ht="21.75" customHeight="1" x14ac:dyDescent="0.2">
      <c r="A13" s="114" t="s">
        <v>26</v>
      </c>
      <c r="B13" s="114"/>
      <c r="D13" s="14"/>
      <c r="F13" s="14">
        <f>SUM(F8:F12)</f>
        <v>6515867857939</v>
      </c>
      <c r="H13" s="43">
        <f>SUM(H8:H12)</f>
        <v>1</v>
      </c>
      <c r="J13" s="22">
        <f>SUM(J8:J12)</f>
        <v>0.19868005477897235</v>
      </c>
    </row>
    <row r="15" spans="1:10" x14ac:dyDescent="0.2">
      <c r="F15" s="39"/>
    </row>
    <row r="16" spans="1:10" x14ac:dyDescent="0.2">
      <c r="F16" s="40"/>
    </row>
    <row r="17" spans="6:15" x14ac:dyDescent="0.2">
      <c r="F17" s="40"/>
    </row>
    <row r="18" spans="6:15" x14ac:dyDescent="0.2">
      <c r="F18" s="19"/>
    </row>
    <row r="19" spans="6:15" x14ac:dyDescent="0.2">
      <c r="F19" s="66"/>
    </row>
    <row r="22" spans="6:15" x14ac:dyDescent="0.2">
      <c r="F22" s="39"/>
      <c r="O22" s="19"/>
    </row>
    <row r="23" spans="6:15" x14ac:dyDescent="0.2">
      <c r="F23" s="19"/>
      <c r="O23" s="19"/>
    </row>
    <row r="24" spans="6:15" x14ac:dyDescent="0.2">
      <c r="O24" s="19"/>
    </row>
    <row r="25" spans="6:15" x14ac:dyDescent="0.2">
      <c r="F25" s="19"/>
    </row>
    <row r="26" spans="6:15" x14ac:dyDescent="0.2">
      <c r="F26" s="19"/>
    </row>
    <row r="27" spans="6:15" x14ac:dyDescent="0.2">
      <c r="F27" s="19"/>
    </row>
    <row r="28" spans="6:15" x14ac:dyDescent="0.2">
      <c r="O28" s="19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اوراق به</vt:lpstr>
      <vt:lpstr>درآمد سرمایه گذاری در سهام</vt:lpstr>
      <vt:lpstr>مبالغ تخصیصی اوراق</vt:lpstr>
      <vt:lpstr>درآمد سپرده بانکی</vt:lpstr>
      <vt:lpstr>سایر درآمدها</vt:lpstr>
      <vt:lpstr>درآمد سود سهام</vt:lpstr>
      <vt:lpstr>سود سپرده بانکی</vt:lpstr>
      <vt:lpstr>سود اوراق بهادار</vt:lpstr>
      <vt:lpstr>درآمد ناشی از فروش</vt:lpstr>
      <vt:lpstr>درآمد سرمایه گذاری در صندوق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Mr.Amini</dc:creator>
  <dc:description/>
  <cp:lastModifiedBy>Nazanin Firouzi</cp:lastModifiedBy>
  <cp:lastPrinted>2024-11-30T12:20:27Z</cp:lastPrinted>
  <dcterms:created xsi:type="dcterms:W3CDTF">2024-09-22T06:00:40Z</dcterms:created>
  <dcterms:modified xsi:type="dcterms:W3CDTF">2024-11-30T12:20:41Z</dcterms:modified>
</cp:coreProperties>
</file>