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فیروزی\طاهری نیا\"/>
    </mc:Choice>
  </mc:AlternateContent>
  <xr:revisionPtr revIDLastSave="0" documentId="13_ncr:1_{FAB67B2B-58DA-4E53-9008-6A15654569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Sheet1" sheetId="22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مبالغ تخصیصی اوراق" sheetId="12" r:id="rId13"/>
    <sheet name="درآمد سپرده بانکی" sheetId="13" r:id="rId14"/>
    <sheet name="سایر درآمدها" sheetId="14" r:id="rId15"/>
    <sheet name="درآمد سود سهام" sheetId="15" r:id="rId16"/>
    <sheet name="درآمد سود صندوق" sheetId="16" state="hidden" r:id="rId17"/>
    <sheet name="سود اوراق بهادار" sheetId="17" r:id="rId18"/>
    <sheet name="سود سپرده بانکی" sheetId="18" r:id="rId19"/>
    <sheet name="درآمد ناشی از فروش" sheetId="19" r:id="rId20"/>
    <sheet name="درآمد اعمال اختیار" sheetId="20" state="hidden" r:id="rId21"/>
    <sheet name="درآمد ناشی از تغییر قیمت اوراق" sheetId="21" r:id="rId22"/>
  </sheets>
  <definedNames>
    <definedName name="_xlnm._FilterDatabase" localSheetId="19" hidden="1">'درآمد ناشی از فروش'!$A$5:$Q$41</definedName>
    <definedName name="_xlnm.Print_Area" localSheetId="5">اوراق!$A$1:$AM$23</definedName>
    <definedName name="_xlnm.Print_Area" localSheetId="3">'اوراق مشتقه'!$A$1:$AX$30</definedName>
    <definedName name="_xlnm.Print_Area" localSheetId="6">'تعدیل قیمت'!$A$1:$N$17</definedName>
    <definedName name="_xlnm.Print_Area" localSheetId="8">درآمد!$A$1:$K$13</definedName>
    <definedName name="_xlnm.Print_Area" localSheetId="20">'درآمد اعمال اختیار'!$A$1:$Z$10</definedName>
    <definedName name="_xlnm.Print_Area" localSheetId="13">'درآمد سپرده بانکی'!$A$1:$K$216</definedName>
    <definedName name="_xlnm.Print_Area" localSheetId="11">'درآمد سرمایه گذاری در اوراق به'!$A$1:$S$31</definedName>
    <definedName name="_xlnm.Print_Area" localSheetId="9">'درآمد سرمایه گذاری در سهام'!$A$1:$X$29</definedName>
    <definedName name="_xlnm.Print_Area" localSheetId="10">'درآمد سرمایه گذاری در صندوق'!$A$1:$X$35</definedName>
    <definedName name="_xlnm.Print_Area" localSheetId="15">'درآمد سود سهام'!$A$1:$T$16</definedName>
    <definedName name="_xlnm.Print_Area" localSheetId="16">'درآمد سود صندوق'!$A$1:$L$7</definedName>
    <definedName name="_xlnm.Print_Area" localSheetId="21">'درآمد ناشی از تغییر قیمت اوراق'!$A$1:$S$53</definedName>
    <definedName name="_xlnm.Print_Area" localSheetId="19">'درآمد ناشی از فروش'!$A$1:$R$41</definedName>
    <definedName name="_xlnm.Print_Area" localSheetId="14">'سایر درآمدها'!$A$1:$G$11</definedName>
    <definedName name="_xlnm.Print_Area" localSheetId="7">سپرده!$A$1:$M$105</definedName>
    <definedName name="_xlnm.Print_Area" localSheetId="2">سهام!$A$1:$AC$24</definedName>
    <definedName name="_xlnm.Print_Area" localSheetId="17">'سود اوراق بهادار'!$A$1:$U$20</definedName>
    <definedName name="_xlnm.Print_Area" localSheetId="18">'سود سپرده بانکی'!$A$1:$N$216</definedName>
    <definedName name="_xlnm.Print_Area" localSheetId="0">'صورت وضعیت'!$B$1:$B$19</definedName>
    <definedName name="_xlnm.Print_Area" localSheetId="12">'مبالغ تخصیصی اوراق'!$A$4:$R$19</definedName>
    <definedName name="_xlnm.Print_Area" localSheetId="4">'واحدهای صندوق'!$A$1:$AB$26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8" l="1"/>
  <c r="F12" i="8"/>
  <c r="P31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9" i="11"/>
  <c r="N10" i="11"/>
  <c r="R10" i="11" s="1"/>
  <c r="N11" i="11"/>
  <c r="R11" i="11" s="1"/>
  <c r="N12" i="11"/>
  <c r="R12" i="11" s="1"/>
  <c r="N13" i="11"/>
  <c r="R13" i="11" s="1"/>
  <c r="N14" i="11"/>
  <c r="R14" i="11" s="1"/>
  <c r="N15" i="11"/>
  <c r="R15" i="11" s="1"/>
  <c r="N16" i="11"/>
  <c r="R16" i="11" s="1"/>
  <c r="N17" i="11"/>
  <c r="R17" i="11" s="1"/>
  <c r="N18" i="11"/>
  <c r="R18" i="11" s="1"/>
  <c r="N19" i="11"/>
  <c r="R19" i="11" s="1"/>
  <c r="N20" i="11"/>
  <c r="R20" i="11" s="1"/>
  <c r="N21" i="11"/>
  <c r="R21" i="11" s="1"/>
  <c r="N22" i="11"/>
  <c r="R22" i="11" s="1"/>
  <c r="N23" i="11"/>
  <c r="R23" i="11" s="1"/>
  <c r="N24" i="11"/>
  <c r="R24" i="11" s="1"/>
  <c r="N25" i="11"/>
  <c r="R25" i="11" s="1"/>
  <c r="N26" i="11"/>
  <c r="R26" i="11" s="1"/>
  <c r="N27" i="11"/>
  <c r="R27" i="11" s="1"/>
  <c r="N28" i="11"/>
  <c r="R28" i="11" s="1"/>
  <c r="N29" i="11"/>
  <c r="R29" i="11" s="1"/>
  <c r="N30" i="11"/>
  <c r="R30" i="11" s="1"/>
  <c r="N9" i="11"/>
  <c r="R9" i="11" s="1"/>
  <c r="R31" i="11" s="1"/>
  <c r="F10" i="8" s="1"/>
  <c r="L31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9" i="11"/>
  <c r="U11" i="10"/>
  <c r="U15" i="10"/>
  <c r="U16" i="10"/>
  <c r="U24" i="10"/>
  <c r="U9" i="10"/>
  <c r="S35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9" i="10"/>
  <c r="Q10" i="10"/>
  <c r="U10" i="10" s="1"/>
  <c r="Q11" i="10"/>
  <c r="Q12" i="10"/>
  <c r="U12" i="10" s="1"/>
  <c r="Q13" i="10"/>
  <c r="U13" i="10" s="1"/>
  <c r="Q14" i="10"/>
  <c r="U14" i="10" s="1"/>
  <c r="Q15" i="10"/>
  <c r="Q16" i="10"/>
  <c r="Q17" i="10"/>
  <c r="U17" i="10" s="1"/>
  <c r="Q18" i="10"/>
  <c r="U18" i="10" s="1"/>
  <c r="Q19" i="10"/>
  <c r="U19" i="10" s="1"/>
  <c r="Q20" i="10"/>
  <c r="U20" i="10" s="1"/>
  <c r="Q21" i="10"/>
  <c r="U21" i="10" s="1"/>
  <c r="Q22" i="10"/>
  <c r="U22" i="10" s="1"/>
  <c r="Q23" i="10"/>
  <c r="U23" i="10" s="1"/>
  <c r="Q24" i="10"/>
  <c r="Q25" i="10"/>
  <c r="U25" i="10" s="1"/>
  <c r="Q26" i="10"/>
  <c r="U26" i="10" s="1"/>
  <c r="Q27" i="10"/>
  <c r="U27" i="10" s="1"/>
  <c r="Q28" i="10"/>
  <c r="U28" i="10" s="1"/>
  <c r="Q29" i="10"/>
  <c r="U29" i="10" s="1"/>
  <c r="Q30" i="10"/>
  <c r="U30" i="10" s="1"/>
  <c r="Q31" i="10"/>
  <c r="U31" i="10" s="1"/>
  <c r="Q32" i="10"/>
  <c r="U32" i="10" s="1"/>
  <c r="Q33" i="10"/>
  <c r="U33" i="10" s="1"/>
  <c r="Q34" i="10"/>
  <c r="U34" i="10" s="1"/>
  <c r="Q9" i="10"/>
  <c r="P9" i="10"/>
  <c r="U10" i="9"/>
  <c r="S2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9" i="9"/>
  <c r="P10" i="9"/>
  <c r="P11" i="9"/>
  <c r="U11" i="9" s="1"/>
  <c r="P12" i="9"/>
  <c r="U12" i="9" s="1"/>
  <c r="P13" i="9"/>
  <c r="U13" i="9" s="1"/>
  <c r="P14" i="9"/>
  <c r="U14" i="9" s="1"/>
  <c r="P15" i="9"/>
  <c r="U15" i="9" s="1"/>
  <c r="P16" i="9"/>
  <c r="U16" i="9" s="1"/>
  <c r="P17" i="9"/>
  <c r="U17" i="9" s="1"/>
  <c r="P18" i="9"/>
  <c r="U18" i="9" s="1"/>
  <c r="P19" i="9"/>
  <c r="U19" i="9" s="1"/>
  <c r="P20" i="9"/>
  <c r="U20" i="9" s="1"/>
  <c r="P21" i="9"/>
  <c r="U21" i="9" s="1"/>
  <c r="P22" i="9"/>
  <c r="U22" i="9" s="1"/>
  <c r="P23" i="9"/>
  <c r="U23" i="9" s="1"/>
  <c r="P24" i="9"/>
  <c r="U24" i="9" s="1"/>
  <c r="P25" i="9"/>
  <c r="U25" i="9" s="1"/>
  <c r="P26" i="9"/>
  <c r="U26" i="9" s="1"/>
  <c r="P27" i="9"/>
  <c r="U27" i="9" s="1"/>
  <c r="P28" i="9"/>
  <c r="U28" i="9" s="1"/>
  <c r="P9" i="9"/>
  <c r="Q29" i="9" s="1"/>
  <c r="N2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9" i="9"/>
  <c r="S16" i="15"/>
  <c r="M41" i="19"/>
  <c r="O41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8" i="19"/>
  <c r="Q41" i="19"/>
  <c r="Q38" i="21"/>
  <c r="Q34" i="21"/>
  <c r="Q27" i="21"/>
  <c r="Q17" i="21"/>
  <c r="Q15" i="21"/>
  <c r="Q53" i="21"/>
  <c r="Q22" i="21"/>
  <c r="Q29" i="21"/>
  <c r="O29" i="21"/>
  <c r="O17" i="21"/>
  <c r="Q16" i="21"/>
  <c r="Q11" i="21"/>
  <c r="O9" i="21"/>
  <c r="Q51" i="21"/>
  <c r="Q50" i="21"/>
  <c r="Q47" i="21"/>
  <c r="Q41" i="21"/>
  <c r="Q21" i="21"/>
  <c r="Q14" i="21"/>
  <c r="Q25" i="21"/>
  <c r="Q37" i="21"/>
  <c r="Q35" i="21"/>
  <c r="O16" i="15"/>
  <c r="U35" i="10" l="1"/>
  <c r="F9" i="8" s="1"/>
  <c r="U9" i="9"/>
  <c r="U29" i="9" s="1"/>
  <c r="F8" i="8" s="1"/>
  <c r="H8" i="8" s="1"/>
  <c r="Q35" i="10"/>
  <c r="F13" i="8"/>
  <c r="W26" i="4"/>
  <c r="G53" i="21"/>
  <c r="M53" i="21"/>
  <c r="K17" i="6"/>
  <c r="E53" i="21"/>
  <c r="I51" i="21"/>
  <c r="I50" i="21"/>
  <c r="I17" i="21"/>
  <c r="I15" i="21"/>
  <c r="I38" i="21"/>
  <c r="I18" i="21"/>
  <c r="I11" i="21"/>
  <c r="I12" i="21"/>
  <c r="I30" i="21"/>
  <c r="I26" i="21"/>
  <c r="I23" i="21"/>
  <c r="I8" i="21"/>
  <c r="I53" i="21" s="1"/>
  <c r="O10" i="21"/>
  <c r="O11" i="21"/>
  <c r="O12" i="21"/>
  <c r="O13" i="21"/>
  <c r="O14" i="21"/>
  <c r="O15" i="21"/>
  <c r="O16" i="21"/>
  <c r="O18" i="21"/>
  <c r="O19" i="21"/>
  <c r="O20" i="21"/>
  <c r="O21" i="21"/>
  <c r="O22" i="21"/>
  <c r="O23" i="21"/>
  <c r="O24" i="21"/>
  <c r="O25" i="21"/>
  <c r="O26" i="21"/>
  <c r="O27" i="21"/>
  <c r="O28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8" i="21"/>
  <c r="F11" i="14"/>
  <c r="H216" i="13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9" i="7"/>
  <c r="H105" i="7"/>
  <c r="F105" i="7"/>
  <c r="D105" i="7"/>
  <c r="J105" i="7"/>
  <c r="AL23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9" i="5"/>
  <c r="R23" i="5"/>
  <c r="T23" i="5"/>
  <c r="AB23" i="5"/>
  <c r="AJ23" i="5"/>
  <c r="AH23" i="5"/>
  <c r="AA26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9" i="4"/>
  <c r="AB9" i="2"/>
  <c r="G26" i="4"/>
  <c r="I26" i="4"/>
  <c r="M26" i="4"/>
  <c r="Q26" i="4"/>
  <c r="O53" i="21" l="1"/>
  <c r="H24" i="2"/>
  <c r="J24" i="2"/>
  <c r="L24" i="2"/>
  <c r="N24" i="2"/>
  <c r="P24" i="2"/>
  <c r="R24" i="2"/>
  <c r="T24" i="2"/>
  <c r="X24" i="2"/>
  <c r="Z24" i="2"/>
  <c r="AB10" i="2"/>
  <c r="AB24" i="2" s="1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</calcChain>
</file>

<file path=xl/sharedStrings.xml><?xml version="1.0" encoding="utf-8"?>
<sst xmlns="http://schemas.openxmlformats.org/spreadsheetml/2006/main" count="1224" uniqueCount="484">
  <si>
    <t>صندوق سرمایه گذاری آوای فردای زاگرس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</si>
  <si>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</si>
  <si>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</si>
  <si>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</si>
  <si>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</si>
  <si>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</si>
  <si>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</si>
  <si>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</si>
  <si>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</si>
  <si>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</si>
  <si>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</si>
  <si>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</si>
  <si>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</si>
  <si>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</si>
  <si>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</si>
  <si>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</si>
  <si>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</si>
  <si>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</si>
  <si>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</si>
  <si>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بانک‌پارسیان‌</t>
  </si>
  <si>
    <t>بیمه پارسیان</t>
  </si>
  <si>
    <t>بیمه کوثر</t>
  </si>
  <si>
    <t>پالایش نفت بندرعباس</t>
  </si>
  <si>
    <t>پالایش نفت تبریز</t>
  </si>
  <si>
    <t>پالایش نفت تهران</t>
  </si>
  <si>
    <t>داروسازی‌ امین‌</t>
  </si>
  <si>
    <t>سرمایه گذاری تامین اجتماعی</t>
  </si>
  <si>
    <t>گروه مدیریت سرمایه گذاری امید</t>
  </si>
  <si>
    <t>مدیریت سرمایه گذاری کوثربهمن</t>
  </si>
  <si>
    <t>دارویی و نهاده های زاگرس دارو</t>
  </si>
  <si>
    <t>امتیاز تسهیلات مسکن سال1403</t>
  </si>
  <si>
    <t>ایران‌ خودرو</t>
  </si>
  <si>
    <t>پالایش نفت اصفهان</t>
  </si>
  <si>
    <t>پالایش نفت شیراز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</si>
  <si>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</si>
  <si>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</si>
  <si>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</si>
  <si>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</si>
  <si>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</si>
  <si>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</si>
  <si>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</si>
  <si>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</si>
  <si>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</si>
  <si>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</si>
  <si>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</si>
  <si>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</si>
  <si>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</si>
  <si>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</si>
  <si>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</si>
  <si>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</si>
  <si>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</si>
  <si>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</si>
  <si>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</si>
  <si>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</si>
  <si>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</si>
  <si>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</si>
  <si>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</si>
  <si>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</si>
  <si>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</si>
  <si>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دایا1-بخشی</t>
  </si>
  <si>
    <t>صندوق س صنایع دایا2-بخشی</t>
  </si>
  <si>
    <t>صندوق س. پرتو پایش پیشرو-س</t>
  </si>
  <si>
    <t>صندوق س.آرمان آتیه درخشان مس-س</t>
  </si>
  <si>
    <t>صندوق س.پشتوانه طلا دنای زاگرس</t>
  </si>
  <si>
    <t>صندوق س.زرین نهال ثنا-س</t>
  </si>
  <si>
    <t>صندوق س.سپند کاریزما-س</t>
  </si>
  <si>
    <t>صندوق س.سهامی درخشان آمیتیس-س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</si>
  <si>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</si>
  <si>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</si>
  <si>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</si>
  <si>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صبا</t>
  </si>
  <si>
    <t>طلوع بامداد مهرگان</t>
  </si>
  <si>
    <t>صندوق س.سهامی تیام-س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</si>
  <si>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</si>
  <si>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</si>
  <si>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</si>
  <si>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</si>
  <si>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</si>
  <si>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</si>
  <si>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</si>
  <si>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</si>
  <si>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</si>
  <si>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خزانه-م13بودجه02-051021</t>
  </si>
  <si>
    <t>بله</t>
  </si>
  <si>
    <t>1402/12/29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</si>
  <si>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</si>
  <si>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</si>
  <si>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</si>
  <si>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</si>
  <si>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</si>
  <si>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</si>
  <si>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</si>
  <si>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</si>
  <si>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</si>
  <si>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</si>
  <si>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اسنادخزانه-م5بودجه01-041015</t>
  </si>
  <si>
    <t>1401/12/08</t>
  </si>
  <si>
    <t>1404/10/14</t>
  </si>
  <si>
    <t>اسنادخزانه-م9بودجه01-040826</t>
  </si>
  <si>
    <t>1401/12/28</t>
  </si>
  <si>
    <t>1404/08/26</t>
  </si>
  <si>
    <t>صکوک اجاره غدیر408-بدون ضامن</t>
  </si>
  <si>
    <t>1400/08/26</t>
  </si>
  <si>
    <t>صکوک اجاره معادن407-3ماهه18%</t>
  </si>
  <si>
    <t>1400/07/19</t>
  </si>
  <si>
    <t>1404/07/18</t>
  </si>
  <si>
    <t>مرابحه انتخاب الکترونیک041006</t>
  </si>
  <si>
    <t>1402/10/06</t>
  </si>
  <si>
    <t>1404/10/05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</si>
  <si>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</si>
  <si>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</si>
  <si>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</si>
  <si>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</si>
  <si>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</si>
  <si>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1404/08/03</t>
  </si>
  <si>
    <t>مرابحه عام دولت141-ش.خ040302</t>
  </si>
  <si>
    <t>1402/08/02</t>
  </si>
  <si>
    <t>1404/03/02</t>
  </si>
  <si>
    <t>مرابحه عام دولت143-ش.خ041009</t>
  </si>
  <si>
    <t>1402/08/09</t>
  </si>
  <si>
    <t>1404/10/09</t>
  </si>
  <si>
    <t>مرابحه عام دولت191-ش.خ060328</t>
  </si>
  <si>
    <t>1403/09/28</t>
  </si>
  <si>
    <t>1406/03/28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</si>
  <si>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</si>
  <si>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</si>
  <si>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</si>
  <si>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</si>
  <si>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</si>
  <si>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</si>
  <si>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</si>
  <si>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</si>
  <si>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-9.00%</t>
  </si>
  <si>
    <t>سایر</t>
  </si>
  <si>
    <t>-2.90%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</si>
  <si>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</si>
  <si>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</si>
  <si>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</si>
  <si>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</si>
  <si>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</si>
  <si>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</si>
  <si>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290-8100-14527997-1</t>
  </si>
  <si>
    <t>حساب جاری بانک آینده بلوار دریا 0100750407000</t>
  </si>
  <si>
    <t>سپرده کوتاه مدت بانک دی فرشته 0205364536008</t>
  </si>
  <si>
    <t>سپرده کوتاه مدت بانک آینده بلوار دریا 0203629431004</t>
  </si>
  <si>
    <t>حساب جاری بانک دی فرشته 0105362922004</t>
  </si>
  <si>
    <t>قرض الحسنه بانک آینده بلوار دریا 0302795060004</t>
  </si>
  <si>
    <t>سپرده کوتاه مدت بانک گردشگری میدان سرو 147-9967-823519-1</t>
  </si>
  <si>
    <t>سپرده کوتاه مدت موسسه اعتباری ملل جنت آباد 0414-10-277-000000082</t>
  </si>
  <si>
    <t>سپرده کوتاه مدت بانک اقتصاد نوین غدیر 101-850-6730034-1</t>
  </si>
  <si>
    <t>سپرده کوتاه مدت بانک گردشگری قیطریه 133-9098-823519-1</t>
  </si>
  <si>
    <t>سپرده کوتاه مدت بانک رفاه بازار 327894908</t>
  </si>
  <si>
    <t>سپرده کوتاه مدت بانک سامان جام جم 821.841.3837417.1</t>
  </si>
  <si>
    <t>سپرده کوتاه مدت بانک سامان جام جم 821.810.3837417.1</t>
  </si>
  <si>
    <t>سپرده کوتاه مدت بانک ملت مستقل مرکزی 9554863739</t>
  </si>
  <si>
    <t>سپرده کوتاه مدت بانک شهر بلوار اندرزگو 7001001361439</t>
  </si>
  <si>
    <t>سپرده کوتاه مدت بانک اقتصاد نوین جنت آباد 174-850-6730034-1</t>
  </si>
  <si>
    <t>سپرده کوتاه مدت بانک خاورمیانه بخارست 1007-10810-707074758</t>
  </si>
  <si>
    <t>قرض الحسنه بانک آینده مطهری 0303521532001</t>
  </si>
  <si>
    <t>سپرده کوتاه مدت بانک آینده مطهری 0203807818001</t>
  </si>
  <si>
    <t>قرض الحسنه بانک تجارت نفت شمالی 0000356061403</t>
  </si>
  <si>
    <t>سپرده کوتاه مدت بانک صادرات مستقل فردوسی 0218367478005</t>
  </si>
  <si>
    <t>سپرده کوتاه مدت بانک پارسیان یوسف آباد 470-01499700-604</t>
  </si>
  <si>
    <t>سپرده کوتاه مدت بانک مسکن مستقل مرکزی 420221713324</t>
  </si>
  <si>
    <t>سپرده بلند مدت بانک گردشگری پیروزی 134-1405-823519-26</t>
  </si>
  <si>
    <t>سپرده بلند مدت بانک مسکن مستقل مرکزی 5600877334005</t>
  </si>
  <si>
    <t>سپرده بلند مدت بانک گردشگری پیروزی 134-1405-823519-52</t>
  </si>
  <si>
    <t>سپرده بلند مدت بانک گردشگری پیروزی 134-1405-823519-53</t>
  </si>
  <si>
    <t>سپرده بلند مدت بانک گردشگری پیروزی 134-1405-823519-55</t>
  </si>
  <si>
    <t>سپرده بلند مدت بانک گردشگری پیروزی 134-1405-823519-57</t>
  </si>
  <si>
    <t>سپرده بلند مدت بانک گردشگری پیروزی 134-1405-823519-58</t>
  </si>
  <si>
    <t>سپرده بلند مدت بانک گردشگری پیروزی 134-1405-823519-59</t>
  </si>
  <si>
    <t>سپرده بلند مدت بانک گردشگری پیروزی 134-1405-823519-61</t>
  </si>
  <si>
    <t>سپرده بلند مدت بانک پاسارگاد جهان کودک 290.303.14527997.12</t>
  </si>
  <si>
    <t>سپرده بلند مدت بانک پاسارگاد جهان کودک 290-303-14527997-13</t>
  </si>
  <si>
    <t>سپرده بلند مدت بانک پاسارگاد جهان کودک 290-303-14527997-15</t>
  </si>
  <si>
    <t>سپرده بلند مدت بانک پاسارگاد جهان کودک 290-303-14527997-17</t>
  </si>
  <si>
    <t>سپرده بلند مدت بانک پاسارگاد جهان کودک 290-303-14527997-18</t>
  </si>
  <si>
    <t>سپرده بلند مدت بانک پاسارگاد جهان کودک 290-303-14527997-19</t>
  </si>
  <si>
    <t>سپرده بلند مدت بانک پاسارگاد جهان کودک 290-303-14527997-20</t>
  </si>
  <si>
    <t>سپرده بلند مدت بانک پاسارگاد جهان کودک 290-303-14527997-21</t>
  </si>
  <si>
    <t>سپرده بلند مدت بانک گردشگری پیروزی 134-1405-823519-63</t>
  </si>
  <si>
    <t>سپرده بلند مدت بانک گردشگری پیروزی 134-1405-823519-64</t>
  </si>
  <si>
    <t>سپرده بلند مدت بانک پاسارگاد جهان کودک 290.303.14527997.22</t>
  </si>
  <si>
    <t>سپرده بلند مدت بانک پاسارگاد جهان کودک 290.303.14527997.23</t>
  </si>
  <si>
    <t>سپرده بلند مدت بانک گردشگری پیروزی 134-1405-823519-65</t>
  </si>
  <si>
    <t>سپرده بلند مدت بانک گردشگری پیروزی 134-1405-823519-66</t>
  </si>
  <si>
    <t>سپرده بلند مدت موسسه اعتباری ملل جنت آباد 60345000000931</t>
  </si>
  <si>
    <t>سپرده بلند مدت موسسه اعتباری ملل جنت آباد 60345000000936</t>
  </si>
  <si>
    <t>سپرده بلند مدت موسسه اعتباری ملل جنت آباد 0414-60-345-000000946</t>
  </si>
  <si>
    <t>سپرده بلند مدت بانک پاسارگاد جهان کودک 290.303.14527997.24</t>
  </si>
  <si>
    <t>سپرده بلند مدت بانک گردشگری پیروزی 134.1405.823519.67</t>
  </si>
  <si>
    <t>سپرده بلند مدت موسسه اعتباری ملل جنت آباد 0414-60-345-000000949</t>
  </si>
  <si>
    <t>سپرده بلند مدت بانک گردشگری پیروزی 134.1405.823519.68</t>
  </si>
  <si>
    <t>سپرده بلند مدت بانک پاسارگاد جهان کودک 290-303-14527997-25</t>
  </si>
  <si>
    <t>سپرده بلند مدت بانک پارسیان یوسف آباد 40109414260604</t>
  </si>
  <si>
    <t>سپرده بلند مدت بانک پاسارگاد جهان کودک 290.303.14527997.26</t>
  </si>
  <si>
    <t>سپرده کوتاه مدت بانک ملت ولیعصر بهشتی 2681932254</t>
  </si>
  <si>
    <t>سپرده بلند مدت بانک ملت ولیعصر بهشتی 2682500008</t>
  </si>
  <si>
    <t>سپرده بلند مدت بانک گردشگری پیروزی 134.1405.823519.70</t>
  </si>
  <si>
    <t>سپرده بلند مدت بانک ملت ولیعصر بهشتی 2687361520</t>
  </si>
  <si>
    <t>سپرده بلند مدت موسسه اعتباری ملل جنت آباد 60345000000963</t>
  </si>
  <si>
    <t>سپرده بلند مدت بانک ملت ولیعصر بهشتی 2701476155</t>
  </si>
  <si>
    <t>سپرده بلند مدت بانک تجارت نفت شمالی 0479604610767</t>
  </si>
  <si>
    <t>سپرده بلند مدت بانک تجارت نفت شمالی 0479604618523</t>
  </si>
  <si>
    <t>سپرده بلند مدت موسسه اعتباری ملل جنت آباد 0414-60-345-000000967</t>
  </si>
  <si>
    <t>سپرده بلند مدت بانک پاسارگاد جهان کودک 290-303-14527997-27</t>
  </si>
  <si>
    <t>سپرده بلند مدت بانک گردشگری پیروزی 134-1405-823519-71</t>
  </si>
  <si>
    <t>سپرده بلند مدت بانک تجارت نفت شمالی 0479604640324</t>
  </si>
  <si>
    <t>سپرده بلند مدت بانک تجارت نفت شمالی 0479604654192</t>
  </si>
  <si>
    <t>سپرده بلند مدت بانک پارسیان یوسف آباد- کاتوزیان 401-09432413-602</t>
  </si>
  <si>
    <t>سپرده بلند مدت بانک پاسارگاد جهان کودک 290-304-14527997-1</t>
  </si>
  <si>
    <t>سپرده بلند مدت بانک پارسیان یوسف آباد- کاتوزیان 401-09435293-606</t>
  </si>
  <si>
    <t>سپرده بلند مدت بانک تجارت نفت شمالی 0479604666104</t>
  </si>
  <si>
    <t>سپرده بلند مدت موسسه اعتباری ملل جنت آباد 0414-60-345-000000970</t>
  </si>
  <si>
    <t>سپرده بلند مدت بانک پاسارگاد جهان کودک 290-304-14527997-2</t>
  </si>
  <si>
    <t>سپرده بلند مدت بانک مسکن مستقل مرکزی 5600887341032</t>
  </si>
  <si>
    <t>سپرده بلند مدت بانک پارسیان یوسف آباد- کاتوزیان 401-09440938-609</t>
  </si>
  <si>
    <t>سپرده بلند مدت بانک پارسیان یوسف آباد- کاتوزیان 40109443839608</t>
  </si>
  <si>
    <t>سپرده بلند مدت بانک پاسارگاد جهان کودک 290-304-14527997-3</t>
  </si>
  <si>
    <t>سپرده بلند مدت بانک تجارت نفت شمالی 0479604703879</t>
  </si>
  <si>
    <t>سپرده بلند مدت بانک صادرات کارگر نبش بلوار کشاورز  0407587706009</t>
  </si>
  <si>
    <t>سپرده بلند مدت بانک پاسارگاد جهان کودک 290-304-14527997-4</t>
  </si>
  <si>
    <t>سپرده بلند مدت بانک صادرات شهر آرا 04-07589562-006</t>
  </si>
  <si>
    <t>سپرده بلند مدت بانک گردشگری پیروزی 134.1405.823519.72</t>
  </si>
  <si>
    <t>سپرده بلند مدت بانک صادرات کارگر نبش بلوار کشاورز  0407595706004</t>
  </si>
  <si>
    <t>سپرده بلند مدت بانک تجارت نفت شمالی 0479604747169</t>
  </si>
  <si>
    <t>سپرده بلند مدت بانک مسکن مستقل مرکزی 5600887341206</t>
  </si>
  <si>
    <t>سپرده بلند مدت بانک گردشگری پیروزی 134.1405.823519.73</t>
  </si>
  <si>
    <t>سپرده بلند مدت موسسه اعتباری ملل جنت آباد 0414-60-345-000000982</t>
  </si>
  <si>
    <t>سپرده بلند مدت بانک گردشگری پیروزی 134.1405.823519.74</t>
  </si>
  <si>
    <t>سپرده بلند مدت بانک صادرات کارگر نبش بلوار کشاورز  0407598720001</t>
  </si>
  <si>
    <t>سپرده بلند مدت بانک پاسارگاد جهان کودک 290.304.14527997.5</t>
  </si>
  <si>
    <t>سپرده بلند مدت بانک صادرات دانشگاه صنعتی شریف 0407602307003</t>
  </si>
  <si>
    <t>سپرده بلند مدت بانک پاسارگاد جهان کودک 290.304.14527997.6</t>
  </si>
  <si>
    <t>سپرده بلند مدت بانک پاسارگاد جهان کودک 290.304.14527997.7</t>
  </si>
  <si>
    <t>سپرده بلند مدت بانک مسکن مستقل مرکزی 5600887341396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</si>
  <si>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</si>
  <si>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</si>
  <si>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</si>
  <si>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</si>
  <si>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</si>
  <si>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</si>
  <si>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</si>
  <si>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</si>
  <si>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</si>
  <si>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</si>
  <si>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</si>
  <si>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</si>
  <si>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</si>
  <si>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</si>
  <si>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</si>
  <si>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</si>
  <si>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</si>
  <si>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</si>
  <si>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</si>
  <si>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</si>
  <si>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</si>
  <si>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</si>
  <si>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</si>
  <si>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</si>
  <si>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</si>
  <si>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قنداصفهان‌</t>
  </si>
  <si>
    <t>ذوب آهن اصفهان</t>
  </si>
  <si>
    <t>گروه توسعه مالی مهرآیندگان</t>
  </si>
  <si>
    <t>امتیازتسهیلات مسکن سال1402</t>
  </si>
  <si>
    <t>معدنی و صنعتی گل گهر</t>
  </si>
  <si>
    <t>سرمایه‌گذاری‌ سپه‌</t>
  </si>
  <si>
    <t>ملی‌ صنایع‌ مس‌ ایران‌</t>
  </si>
  <si>
    <t>ح . معدنی و صنعتی گل گهر</t>
  </si>
  <si>
    <t>-2-2</t>
  </si>
  <si>
    <t>درآمد حاصل از سرمایه­گذاری در واحدهای صندوق</t>
  </si>
  <si>
    <t>درآمد سود صندوق</t>
  </si>
  <si>
    <t>صندوق اهرمی موج-واحدهای عادی</t>
  </si>
  <si>
    <t>صندوق س.انارنماد ارزش-درسهام</t>
  </si>
  <si>
    <t>صندوق س. ویستا -س</t>
  </si>
  <si>
    <t>ص.س.صندوق در صندوق خوشه گندم</t>
  </si>
  <si>
    <t>صندوق س پترو اندیشه صبا-بخشی</t>
  </si>
  <si>
    <t>صندوق س. مشترک آریان-س</t>
  </si>
  <si>
    <t>صندوق س. اهرمی کاریزما-واحد عادی</t>
  </si>
  <si>
    <t>صندوق س. مروارید بها بازار-س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</si>
  <si>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</si>
  <si>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</si>
  <si>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</si>
  <si>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</si>
  <si>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اسنادخزانه-م6بودجه01-030814</t>
  </si>
  <si>
    <t>مرابحه عام دولت142-ش.خ031009</t>
  </si>
  <si>
    <t>مرابحه داروساز پارس حیان060929</t>
  </si>
  <si>
    <t>مرابحه عام دولت76-ش.خ030406</t>
  </si>
  <si>
    <t>اسنادخزانه-م2بودجه00-031024</t>
  </si>
  <si>
    <t>اسناد خزانه-م1بودجه01-040326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</si>
  <si>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</si>
  <si>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</si>
  <si>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</si>
  <si>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</si>
  <si>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</si>
  <si>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</si>
  <si>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</si>
  <si>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نرخ اسمی</t>
  </si>
  <si>
    <t>صندوق­ سرمایه­گذاری اختصاصی بازارگردانی تحت مدیریت مدیر صندوق یا اشخاص تحت کنترل یا وابسته *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</si>
  <si>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</si>
  <si>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</si>
  <si>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</si>
  <si>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</si>
  <si>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</si>
  <si>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</si>
  <si>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شهر اندرزگو 7001001779347</t>
  </si>
  <si>
    <t>سپرده بلند مدت بانک اقتصاد نوین پارک ساعی 152-283-6730034-1</t>
  </si>
  <si>
    <t>سپرده بلند مدت بانک اقتصاد نوین پارک ساعی 152-283-6730034-2</t>
  </si>
  <si>
    <t>سپرده بلند مدت بانک اقتصاد نوین پارک ساعی 152-283-6730034-3</t>
  </si>
  <si>
    <t>سپرده بلند مدت بانک اقتصاد نوین پارک ساعی 152-283-6730034-4</t>
  </si>
  <si>
    <t>سپرده بلند مدت بانک آینده مطهری 0405144378004</t>
  </si>
  <si>
    <t>سپرده بلند مدت بانک گردشگری پیروزی 134-1405-823519-12</t>
  </si>
  <si>
    <t>سپرده بلند مدت بانک گردشگری پیروزی 134-1405-823519-14</t>
  </si>
  <si>
    <t>سپرده بلند مدت بانک گردشگری پیروزی 134-1405-823519-15</t>
  </si>
  <si>
    <t>سپرده بلند مدت بانک گردشگری پیروزی 134-1405-823519-16</t>
  </si>
  <si>
    <t>سپرده بلند مدت بانک گردشگری پیروزی 134-1405-823519-17</t>
  </si>
  <si>
    <t>سپرده بلند مدت بانک گردشگری پیروزی 134-1405-823519-18</t>
  </si>
  <si>
    <t>سپرده بلند مدت بانک گردشگری پیروزی 134-1405-823519-19</t>
  </si>
  <si>
    <t>سپرده بلند مدت بانک گردشگری پیروزی 134-1405-823519-22</t>
  </si>
  <si>
    <t>سپرده بلند مدت بانک گردشگری پیروزی 134-1405-823519-23</t>
  </si>
  <si>
    <t>سپرده بلند مدت بانک گردشگری پیروزی 134-1405-823519-24</t>
  </si>
  <si>
    <t>سپرده بلند مدت بانک مسکن مستقل مرکزی 5600928336553</t>
  </si>
  <si>
    <t>سپرده بلند مدت بانک مسکن مستقل مرکزی 5600928336595</t>
  </si>
  <si>
    <t>سپرده بلند مدت بانک گردشگری پیروزی 134-1405-823519-27</t>
  </si>
  <si>
    <t>سپرده بلند مدت بانک گردشگری پیروزی 134-1405-823519-29</t>
  </si>
  <si>
    <t>سپرده بلند مدت بانک گردشگری پیروزی 134-1405-823519-30</t>
  </si>
  <si>
    <t>سپرده بلند مدت بانک اقتصاد نوین صنعتگران 214-283-6730034-1</t>
  </si>
  <si>
    <t>سپرده بلند مدت بانک اقتصاد نوین صنعتگران 214-283-6730034-2</t>
  </si>
  <si>
    <t>سپرده بلند مدت بانک اقتصاد نوین صنعتگران 214-283-6730034-3</t>
  </si>
  <si>
    <t>سپرده بلند مدت بانک اقتصاد نوین صنعتگران 214-283-6730034-4</t>
  </si>
  <si>
    <t>سپرده بلند مدت بانک اقتصاد نوین صنعتگران 214-283-6730034-5</t>
  </si>
  <si>
    <t>سپرده بلند مدت بانک پاسارگاد جهان کودک 290.313.14527997.1</t>
  </si>
  <si>
    <t>سپرده بلند مدت بانک پاسارگاد جهان کودک 290-313-14527997-2</t>
  </si>
  <si>
    <t>سپرده بلند مدت بانک پاسارگاد جهان کودک 290-313-14527997-3</t>
  </si>
  <si>
    <t>سپرده بلند مدت بانک گردشگری پیروزی 134-1405-823519-31</t>
  </si>
  <si>
    <t>سپرده بلند مدت بانک تجارت نفت شمالی 0479602161340</t>
  </si>
  <si>
    <t>سپرده بلند مدت بانک تجارت نفت شمالی 0479602178986</t>
  </si>
  <si>
    <t>سپرده بلند مدت بانک پاسارگاد جهان کودک 290-307-14527997-23</t>
  </si>
  <si>
    <t>سپرده بلند مدت بانک گردشگری پیروزی 134-1405-823519-32</t>
  </si>
  <si>
    <t>سپرده بلند مدت بانک تجارت نفت شمالی 0479602301831</t>
  </si>
  <si>
    <t>سپرده بلند مدت بانک گردشگری پیروزی 134-1405-823519-33</t>
  </si>
  <si>
    <t>سپرده بلند مدت بانک گردشگری پیروزی 134-1405-823519-34</t>
  </si>
  <si>
    <t>سپرده بلند مدت بانک تجارت نفت شمالی 0479602323816</t>
  </si>
  <si>
    <t>سپرده بلند مدت بانک گردشگری پیروزی 134-1405-823519-35</t>
  </si>
  <si>
    <t>سپرده بلند مدت بانک تجارت نفت شمالی 0479602340785</t>
  </si>
  <si>
    <t>سپرده بلند مدت بانک تجارت نفت شمالی 0479602356877</t>
  </si>
  <si>
    <t>سپرده بلند مدت بانک تجارت نفت شمالی 0479602376507</t>
  </si>
  <si>
    <t>سپرده بلند مدت بانک تجارت نفت شمالی 0479602383964</t>
  </si>
  <si>
    <t>سپرده بلند مدت بانک تجارت نفت شمالی 0479602393434</t>
  </si>
  <si>
    <t>سپرده بلند مدت بانک گردشگری پیروزی 134-1405-823519-36</t>
  </si>
  <si>
    <t>سپرده بلند مدت بانک تجارت نفت شمالی 0479602430736</t>
  </si>
  <si>
    <t>سپرده بلند مدت بانک پاسارگاد جهان کودک 290-307-14527997-24</t>
  </si>
  <si>
    <t>سپرده بلند مدت بانک پاسارگاد جهان کودک 290-307-14527997-25</t>
  </si>
  <si>
    <t>سپرده بلند مدت بانک گردشگری پیروزی 134-1405-823519-37</t>
  </si>
  <si>
    <t>سپرده بلند مدت بانک گردشگری پیروزی 134-1405-823519-38</t>
  </si>
  <si>
    <t>سپرده بلند مدت بانک تجارت نفت شمالی 0479602619013</t>
  </si>
  <si>
    <t>سپرده بلند مدت بانک تجارت نفت شمالی 0479602662710</t>
  </si>
  <si>
    <t>سپرده بلند مدت بانک تجارت نفت شمالی 0479602689203</t>
  </si>
  <si>
    <t>سپرده بلند مدت بانک گردشگری پیروزی 134-1405-823519-39</t>
  </si>
  <si>
    <t>سپرده بلند مدت بانک تجارت نفت شمالی 0479602749385</t>
  </si>
  <si>
    <t>سپرده بلند مدت بانک گردشگری پیروزی 134-1405-823519-40</t>
  </si>
  <si>
    <t>سپرده بلند مدت بانک گردشگری پیروزی 134-1405-823519-41</t>
  </si>
  <si>
    <t>سپرده بلند مدت بانک تجارت نفت شمالی 0479602794335</t>
  </si>
  <si>
    <t>سپرده بلند مدت بانک پاسارگاد جهان کودک 290-307-14527997-27</t>
  </si>
  <si>
    <t>سپرده بلند مدت بانک گردشگری پیروزی 134.1405.823519.42</t>
  </si>
  <si>
    <t>سپرده بلند مدت بانک گردشگری پیروزی 134-1405-823519-43</t>
  </si>
  <si>
    <t>سپرده بلند مدت بانک تجارت نفت شمالی 0479602859465</t>
  </si>
  <si>
    <t>سپرده بلند مدت بانک مسکن مستقل مرکزی 5600887335216</t>
  </si>
  <si>
    <t>سپرده بلند مدت بانک تجارت نفت شمالی 0479602877800</t>
  </si>
  <si>
    <t>سپرده بلند مدت بانک مسکن مستقل مرکزی 5600887335232</t>
  </si>
  <si>
    <t>سپرده بلند مدت بانک مسکن مستقل مرکزی 5600887335273</t>
  </si>
  <si>
    <t>سپرده بلند مدت بانک تجارت نفت شمالی 0479602954078</t>
  </si>
  <si>
    <t>سپرده بلند مدت بانک گردشگری پیروزی 134-1405-823519-44</t>
  </si>
  <si>
    <t>سپرده بلند مدت بانک تجارت نفت شمالی 0479602970360</t>
  </si>
  <si>
    <t>سپرده بلند مدت بانک تجارت نفت شمالی 0479603005638</t>
  </si>
  <si>
    <t>سپرده بلند مدت بانک گردشگری پیروزی 134-1405-823519-45</t>
  </si>
  <si>
    <t>سپرده بلند مدت بانک تجارت نفت شمالی 0479603020854</t>
  </si>
  <si>
    <t>سپرده بلند مدت بانک گردشگری پیروزی 134-1405-823519-46</t>
  </si>
  <si>
    <t>سپرده بلند مدت بانک گردشگری پیروزی 134-1405-823519-47</t>
  </si>
  <si>
    <t>سپرده بلند مدت بانک گردشگری پیروزی 134-1405-823519-48</t>
  </si>
  <si>
    <t>سپرده بلند مدت بانک تجارت نفت شمالی 0479603062350</t>
  </si>
  <si>
    <t>سپرده بلند مدت بانک مسکن مستقل مرکزی 5600887335810</t>
  </si>
  <si>
    <t>سپرده بلند مدت بانک تجارت نفت شمالی 0479603087801</t>
  </si>
  <si>
    <t>سپرده بلند مدت بانک گردشگری پیروزی 134-1405-823519-49</t>
  </si>
  <si>
    <t>سپرده بلند مدت بانک گردشگری پیروزی 134-1405-823519-50</t>
  </si>
  <si>
    <t>سپرده بلند مدت بانک گردشگری پیروزی 134-1405-823519-51</t>
  </si>
  <si>
    <t>سپرده بلند مدت بانک مسکن مستقل مرکزی 5600887336032</t>
  </si>
  <si>
    <t>سپرده بلند مدت بانک مسکن مستقل مرکزی 5600887336123</t>
  </si>
  <si>
    <t>سپرده بلند مدت بانک مسکن مستقل مرکزی 5600887336180</t>
  </si>
  <si>
    <t>سپرده بلند مدت بانک پاسارگاد جهان کودک 290-303-14527997-5</t>
  </si>
  <si>
    <t>سپرده بلند مدت بانک مسکن مستقل مرکزی 5600887336693</t>
  </si>
  <si>
    <t>سپرده بلند مدت بانک صادرات کارگر نبش بلوار کشاورز 04-07348130-00-8</t>
  </si>
  <si>
    <t>سپرده بلند مدت بانک صادرات کارگر نبش بلوار کشاورز 04-07352128-00-8</t>
  </si>
  <si>
    <t>سپرده بلند مدت بانک گردشگری پیروزی 134-1405-823519-54</t>
  </si>
  <si>
    <t>سپرده بلند مدت بانک صادرات کارگر نبش بلوار کشاورز 04-07365887-00-7</t>
  </si>
  <si>
    <t>سپرده بلند مدت بانک پاسارگاد جهان کودک 290-303-14527997-6</t>
  </si>
  <si>
    <t>سپرده بلند مدت بانک صادرات کارگر نبش بلوار کشاورز 04-07367980-00-0</t>
  </si>
  <si>
    <t>سپرده بلند مدت بانک صادرات کارگر نبش بلوار کشاورز 04-07376066-00-0</t>
  </si>
  <si>
    <t>سپرده بلند مدت بانک گردشگری پیروزی 134-1405-823519-56</t>
  </si>
  <si>
    <t>سپرده بلند مدت بانک پاسارگاد جهان کودک 290-303-14527997-7</t>
  </si>
  <si>
    <t>سپرده بلند مدت بانک پاسارگاد جهان کودک 290-303-14527997-8</t>
  </si>
  <si>
    <t>سپرده بلند مدت بانک صادرات شهدای خدمت 02-18367478-00-5</t>
  </si>
  <si>
    <t>سپرده بلند مدت بانک پاسارگاد جهان کودک 290-303-14527997-9</t>
  </si>
  <si>
    <t>سپرده بلند مدت بانک گردشگری پیروزی 134-1405-823519-60</t>
  </si>
  <si>
    <t>سپرده بلند مدت بانک صادرات کارگر نبش بلوار کشاورز  0407416001002</t>
  </si>
  <si>
    <t>سپرده بلند مدت بانک صادرات کارگر نبش بلوار کشاورز 04-07417856-007</t>
  </si>
  <si>
    <t>سپرده بلند مدت بانک پاسارگاد جهان کودک 290-303-14527997-11</t>
  </si>
  <si>
    <t>سپرده بلند مدت بانک صادرات کارگر نبش بلوار کشاورز 04-07428670-00-4</t>
  </si>
  <si>
    <t>سپرده بلند مدت بانک صادرات کارگر نبش بلوار کشاورز 04-07430264-00-2</t>
  </si>
  <si>
    <t>سپرده بلند مدت بانک صادرات کارگر نبش بلوار کشاورز 04-07433149-00-9</t>
  </si>
  <si>
    <t>سپرده بلند مدت بانک پاسارگاد جهان کودک 290-303-14527997-14</t>
  </si>
  <si>
    <t>سپرده بلند مدت موسسه اعتباری ملل جنت آباد 60345000000864</t>
  </si>
  <si>
    <t>سپرده بلند مدت موسسه اعتباری ملل دادمان 0516-60-345-000000863</t>
  </si>
  <si>
    <t>سپرده بلند مدت بانک گردشگری پیروزی 134-1405-823519-62</t>
  </si>
  <si>
    <t>سپرده بلند مدت موسسه اعتباری ملل دادمان 60345000000866</t>
  </si>
  <si>
    <t>سپرده بلند مدت موسسه اعتباری ملل جنت آباد 60345000000870</t>
  </si>
  <si>
    <t>سپرده بلند مدت بانک مسکن مستقل مرکزی 5600887338947</t>
  </si>
  <si>
    <t>سپرده بلند مدت بانک مسکن مستقل مرکزی 5600887339077</t>
  </si>
  <si>
    <t>سپرده بلند مدت بانک مسکن مستقل مرکزی 5600887339101</t>
  </si>
  <si>
    <t>سپرده بلند مدت موسسه اعتباری ملل جنت آباد 60345000000889</t>
  </si>
  <si>
    <t>سپرده بلند مدت موسسه اعتباری ملل جنت آباد 60345000000892</t>
  </si>
  <si>
    <t>سپرده بلند مدت بانک صادرات کارگر نبش بلوار کشاورز 04-07493642-00-7</t>
  </si>
  <si>
    <t>سپرده بلند مدت موسسه اعتباری ملل جنت آباد 60345000000902</t>
  </si>
  <si>
    <t>سپرده بلند مدت موسسه اعتباری ملل جنت آباد 60345000000908</t>
  </si>
  <si>
    <t>سپرده بلند مدت موسسه اعتباری ملل جنت آباد 60345000000910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</si>
  <si>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</si>
  <si>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</si>
  <si>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</si>
  <si>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</si>
  <si>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</si>
  <si>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</si>
  <si>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</si>
  <si>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</si>
  <si>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</si>
  <si>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</si>
  <si>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1403/02/30</t>
  </si>
  <si>
    <t>1403/04/28</t>
  </si>
  <si>
    <t>1403/04/06</t>
  </si>
  <si>
    <t>1403/04/24</t>
  </si>
  <si>
    <t>1403/04/31</t>
  </si>
  <si>
    <t>1403/03/23</t>
  </si>
  <si>
    <t>1403/04/16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</si>
  <si>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</si>
  <si>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</si>
  <si>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</si>
  <si>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</si>
  <si>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</si>
  <si>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</si>
  <si>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</si>
  <si>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</si>
  <si>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</si>
  <si>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</si>
  <si>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1406/09/29</t>
  </si>
  <si>
    <t>1403/10/09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</si>
  <si>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</si>
  <si>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</si>
  <si>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</si>
  <si>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</si>
  <si>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</si>
  <si>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</si>
  <si>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</si>
  <si>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</si>
  <si>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</si>
  <si>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</si>
  <si>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</si>
  <si>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</si>
  <si>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</si>
  <si>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</si>
  <si>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</si>
  <si>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کگل1</t>
  </si>
  <si>
    <t>ظکگل3071</t>
  </si>
  <si>
    <t>درآمد ناشی از تغییر قیمت اوراق بهادار</t>
  </si>
  <si>
    <t>سود و زیان ناشی از تغییر قیمت</t>
  </si>
  <si>
    <t>بهای تمام شده هر ورقه (ریال)</t>
  </si>
  <si>
    <t>حیان07</t>
  </si>
  <si>
    <t>شرکت داروسازی کوثر</t>
  </si>
  <si>
    <t>سهامدار عمده</t>
  </si>
  <si>
    <t>هامین403</t>
  </si>
  <si>
    <t>صندوق سرمایه‌گذاری اختصاصی بازارگردانی افتخار حافظ</t>
  </si>
  <si>
    <t>انتخاب04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</si>
  <si>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آرمان اندیش</t>
    </r>
  </si>
  <si>
    <t>برای ماه منتهی به 1403/10/30</t>
  </si>
  <si>
    <t>داروسازی امین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</si>
</sst>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%"/>
    <numFmt numFmtId="165" formatCode="_(* #,##0.0000_);_(* \(#,##0.0000\);_(* &quot;-&quot;??_);_(@_)"/>
    <numFmt numFmtId="166" formatCode="_ * #,##0_-_ ;_ * #,##0\-_ ;_ * &quot;-&quot;??_-_ ;_ @_ "/>
  </numFmts>
  <fonts count="1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sz val="9"/>
      <color theme="1"/>
      <name val="B Mitra"/>
      <charset val="178"/>
    </font>
    <font>
      <sz val="11"/>
      <color theme="1"/>
      <name val="B Mitra"/>
      <charset val="178"/>
    </font>
    <font>
      <b/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5" fillId="0" borderId="2" xfId="2" applyNumberFormat="1" applyFont="1" applyFill="1" applyBorder="1" applyAlignment="1">
      <alignment horizontal="right" vertical="top"/>
    </xf>
    <xf numFmtId="10" fontId="5" fillId="0" borderId="0" xfId="2" applyNumberFormat="1" applyFont="1" applyFill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164" fontId="5" fillId="0" borderId="0" xfId="2" applyNumberFormat="1" applyFont="1" applyFill="1" applyBorder="1" applyAlignment="1">
      <alignment horizontal="right" vertical="top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5" fillId="0" borderId="5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165" fontId="5" fillId="0" borderId="0" xfId="1" applyNumberFormat="1" applyFont="1" applyFill="1" applyBorder="1" applyAlignment="1">
      <alignment horizontal="center" vertical="top"/>
    </xf>
    <xf numFmtId="10" fontId="5" fillId="0" borderId="0" xfId="0" applyNumberFormat="1" applyFont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9" xfId="0" applyBorder="1" applyAlignment="1">
      <alignment horizontal="left"/>
    </xf>
    <xf numFmtId="0" fontId="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 readingOrder="2"/>
    </xf>
    <xf numFmtId="0" fontId="11" fillId="0" borderId="10" xfId="0" applyFont="1" applyBorder="1" applyAlignment="1">
      <alignment horizontal="center" vertical="center" wrapText="1" readingOrder="2"/>
    </xf>
    <xf numFmtId="0" fontId="12" fillId="0" borderId="10" xfId="0" applyFont="1" applyBorder="1" applyAlignment="1">
      <alignment horizontal="center" vertical="center" wrapText="1" readingOrder="2"/>
    </xf>
    <xf numFmtId="166" fontId="12" fillId="0" borderId="10" xfId="1" applyNumberFormat="1" applyFont="1" applyBorder="1" applyAlignment="1">
      <alignment horizontal="center" vertical="center" wrapText="1" readingOrder="2"/>
    </xf>
    <xf numFmtId="9" fontId="12" fillId="0" borderId="10" xfId="0" applyNumberFormat="1" applyFont="1" applyBorder="1" applyAlignment="1">
      <alignment horizontal="center" vertical="center" wrapText="1" readingOrder="2"/>
    </xf>
    <xf numFmtId="0" fontId="0" fillId="0" borderId="0" xfId="0"/>
    <xf numFmtId="0" fontId="4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3" fontId="5" fillId="0" borderId="8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4" xfId="0" applyFont="1" applyBorder="1" applyAlignment="1">
      <alignment vertical="top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2" xfId="0" applyNumberFormat="1" applyFont="1" applyBorder="1" applyAlignment="1">
      <alignment vertical="top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571499</xdr:colOff>
      <xdr:row>62</xdr:row>
      <xdr:rowOff>79374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0BDD89-1E94-082F-7F6A-1211067EC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234251" y="0"/>
          <a:ext cx="8413749" cy="9921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4:C19"/>
  <sheetViews>
    <sheetView rightToLeft="1" tabSelected="1" view="pageBreakPreview" zoomScaleNormal="100" zoomScaleSheetLayoutView="100" workbookViewId="0">
      <selection activeCell="A19" sqref="A19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4" spans="1:3" ht="29.1" customHeight="1" x14ac:dyDescent="0.2">
      <c r="A14" s="66" t="s">
        <v>0</v>
      </c>
      <c r="B14" s="66"/>
      <c r="C14" s="66"/>
    </row>
    <row r="15" spans="1:3" ht="21.75" customHeight="1" x14ac:dyDescent="0.2">
      <c r="A15" s="66" t="s">
        <v>1</v>
      </c>
      <c r="B15" s="66"/>
      <c r="C15" s="66"/>
    </row>
    <row r="16" spans="1:3" ht="21.75" customHeight="1" x14ac:dyDescent="0.2">
      <c r="A16" s="66" t="s">
        <v>2</v>
      </c>
      <c r="B16" s="66"/>
      <c r="C16" s="66"/>
    </row>
    <row r="17" spans="2:2" ht="7.35" customHeight="1" x14ac:dyDescent="0.2"/>
    <row r="18" spans="2:2" ht="123.6" customHeight="1" x14ac:dyDescent="0.2">
      <c r="B18" s="67"/>
    </row>
    <row r="19" spans="2:2" ht="123.6" customHeight="1" x14ac:dyDescent="0.2">
      <c r="B19" s="67"/>
    </row>
  </sheetData>
  <mergeCells count="4">
    <mergeCell ref="A14:C14"/>
    <mergeCell ref="A15:C15"/>
    <mergeCell ref="A16:C16"/>
    <mergeCell ref="B18:B19"/>
  </mergeCells>
  <printOptions horizontalCentered="1" verticalCentered="1"/>
  <pageMargins left="0.39370078740157483" right="0.39370078740157483" top="0.39370078740157483" bottom="0.39370078740157483" header="0" footer="0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9"/>
  <sheetViews>
    <sheetView rightToLeft="1" topLeftCell="A16" workbookViewId="0">
      <selection activeCell="P9" sqref="P9:Q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7109375" bestFit="1" customWidth="1"/>
    <col min="7" max="7" width="1.28515625" customWidth="1"/>
    <col min="8" max="8" width="14.7109375" bestFit="1" customWidth="1"/>
    <col min="9" max="9" width="1.28515625" customWidth="1"/>
    <col min="10" max="10" width="15.7109375" bestFit="1" customWidth="1"/>
    <col min="11" max="11" width="1.28515625" customWidth="1"/>
    <col min="12" max="12" width="15.5703125" customWidth="1"/>
    <col min="13" max="13" width="1.28515625" customWidth="1"/>
    <col min="14" max="14" width="16.140625" bestFit="1" customWidth="1"/>
    <col min="15" max="15" width="1.28515625" customWidth="1"/>
    <col min="16" max="16" width="1" customWidth="1"/>
    <col min="17" max="17" width="16" bestFit="1" customWidth="1"/>
    <col min="18" max="18" width="1.28515625" customWidth="1"/>
    <col min="19" max="19" width="18.42578125" bestFit="1" customWidth="1"/>
    <col min="20" max="20" width="1.28515625" customWidth="1"/>
    <col min="21" max="21" width="18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3" ht="14.45" customHeight="1" x14ac:dyDescent="0.2"/>
    <row r="5" spans="1:23" ht="19.5" customHeight="1" x14ac:dyDescent="0.2">
      <c r="A5" s="1" t="s">
        <v>254</v>
      </c>
      <c r="B5" s="68" t="s">
        <v>255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14.45" customHeight="1" x14ac:dyDescent="0.2">
      <c r="D6" s="69" t="s">
        <v>256</v>
      </c>
      <c r="E6" s="69"/>
      <c r="F6" s="69"/>
      <c r="G6" s="69"/>
      <c r="H6" s="69"/>
      <c r="I6" s="69"/>
      <c r="J6" s="69"/>
      <c r="K6" s="69"/>
      <c r="L6" s="69"/>
      <c r="N6" s="82" t="s">
        <v>257</v>
      </c>
      <c r="O6" s="69"/>
      <c r="P6" s="82"/>
      <c r="Q6" s="82"/>
      <c r="R6" s="69"/>
      <c r="S6" s="82"/>
      <c r="T6" s="69"/>
      <c r="U6" s="69"/>
      <c r="V6" s="69"/>
      <c r="W6" s="69"/>
    </row>
    <row r="7" spans="1:23" ht="14.45" customHeight="1" x14ac:dyDescent="0.2">
      <c r="D7" s="3"/>
      <c r="E7" s="3"/>
      <c r="F7" s="3"/>
      <c r="G7" s="3"/>
      <c r="H7" s="3"/>
      <c r="I7" s="3"/>
      <c r="J7" s="70" t="s">
        <v>34</v>
      </c>
      <c r="K7" s="70"/>
      <c r="L7" s="70"/>
      <c r="N7" s="40"/>
      <c r="O7" s="3"/>
      <c r="P7" s="81"/>
      <c r="Q7" s="81"/>
      <c r="R7" s="3"/>
      <c r="S7" s="40"/>
      <c r="T7" s="3"/>
      <c r="U7" s="70" t="s">
        <v>34</v>
      </c>
      <c r="V7" s="70"/>
      <c r="W7" s="70"/>
    </row>
    <row r="8" spans="1:23" ht="19.5" customHeight="1" x14ac:dyDescent="0.2">
      <c r="A8" s="69" t="s">
        <v>258</v>
      </c>
      <c r="B8" s="69"/>
      <c r="D8" s="2" t="s">
        <v>259</v>
      </c>
      <c r="F8" s="2" t="s">
        <v>260</v>
      </c>
      <c r="H8" s="2" t="s">
        <v>261</v>
      </c>
      <c r="J8" s="4" t="s">
        <v>138</v>
      </c>
      <c r="K8" s="3"/>
      <c r="L8" s="4" t="s">
        <v>242</v>
      </c>
      <c r="N8" s="2" t="s">
        <v>259</v>
      </c>
      <c r="P8" s="69" t="s">
        <v>260</v>
      </c>
      <c r="Q8" s="69"/>
      <c r="S8" s="2" t="s">
        <v>261</v>
      </c>
      <c r="U8" s="4" t="s">
        <v>138</v>
      </c>
      <c r="V8" s="3"/>
      <c r="W8" s="4" t="s">
        <v>242</v>
      </c>
    </row>
    <row r="9" spans="1:23" ht="21.75" customHeight="1" x14ac:dyDescent="0.2">
      <c r="A9" s="8" t="s">
        <v>25</v>
      </c>
      <c r="B9" s="61"/>
      <c r="D9" s="6">
        <v>0</v>
      </c>
      <c r="F9" s="6">
        <v>0</v>
      </c>
      <c r="H9" s="6">
        <v>-3719134529</v>
      </c>
      <c r="J9" s="6">
        <v>-3719134529</v>
      </c>
      <c r="L9" s="7">
        <v>-0.26</v>
      </c>
      <c r="N9" s="6">
        <f>SUMIFS('درآمد سود سهام'!S:S,'درآمد سود سهام'!A:A,'درآمد سرمایه گذاری در سهام'!$A9)</f>
        <v>30327683540</v>
      </c>
      <c r="P9" s="72">
        <f>SUMIFS('درآمد ناشی از تغییر قیمت اوراق'!Q:Q,'درآمد ناشی از تغییر قیمت اوراق'!A:A,'درآمد سرمایه گذاری در سهام'!$A9)</f>
        <v>92449694000</v>
      </c>
      <c r="Q9" s="72"/>
      <c r="S9" s="6">
        <f>SUMIFS('درآمد ناشی از فروش'!Q:Q,'درآمد ناشی از فروش'!A:A,'درآمد سرمایه گذاری در سهام'!$A9)</f>
        <v>0</v>
      </c>
      <c r="U9" s="6">
        <f>N9+P9+S9</f>
        <v>122777377540</v>
      </c>
      <c r="W9" s="7">
        <v>-0.83</v>
      </c>
    </row>
    <row r="10" spans="1:23" ht="21.75" customHeight="1" x14ac:dyDescent="0.2">
      <c r="A10" s="8" t="s">
        <v>23</v>
      </c>
      <c r="B10" s="59"/>
      <c r="D10" s="9">
        <v>0</v>
      </c>
      <c r="F10" s="9">
        <v>-5220949402</v>
      </c>
      <c r="H10" s="9">
        <v>-629034686</v>
      </c>
      <c r="J10" s="9">
        <v>-5849984088</v>
      </c>
      <c r="L10" s="10">
        <v>-0.41</v>
      </c>
      <c r="N10" s="9">
        <f>SUMIFS('درآمد سود سهام'!S:S,'درآمد سود سهام'!A:A,'درآمد سرمایه گذاری در سهام'!$A10)</f>
        <v>49445343360</v>
      </c>
      <c r="P10" s="74">
        <f>SUMIFS('درآمد ناشی از تغییر قیمت اوراق'!Q:Q,'درآمد ناشی از تغییر قیمت اوراق'!A:A,'درآمد سرمایه گذاری در سهام'!$A10)</f>
        <v>210940324475</v>
      </c>
      <c r="Q10" s="74"/>
      <c r="S10" s="9">
        <f>SUMIFS('درآمد ناشی از فروش'!Q:Q,'درآمد ناشی از فروش'!A:A,'درآمد سرمایه گذاری در سهام'!$A10)</f>
        <v>0</v>
      </c>
      <c r="U10" s="9">
        <f t="shared" ref="U10:U28" si="0">N10+P10+S10</f>
        <v>260385667835</v>
      </c>
      <c r="W10" s="10">
        <v>-0.01</v>
      </c>
    </row>
    <row r="11" spans="1:23" ht="21.75" customHeight="1" x14ac:dyDescent="0.2">
      <c r="A11" s="8" t="s">
        <v>32</v>
      </c>
      <c r="B11" s="59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f>SUMIFS('درآمد سود سهام'!S:S,'درآمد سود سهام'!A:A,'درآمد سرمایه گذاری در سهام'!$A11)</f>
        <v>0</v>
      </c>
      <c r="P11" s="74">
        <f>SUMIFS('درآمد ناشی از تغییر قیمت اوراق'!Q:Q,'درآمد ناشی از تغییر قیمت اوراق'!A:A,'درآمد سرمایه گذاری در سهام'!$A11)</f>
        <v>-4457572776</v>
      </c>
      <c r="Q11" s="74"/>
      <c r="S11" s="9">
        <f>SUMIFS('درآمد ناشی از فروش'!Q:Q,'درآمد ناشی از فروش'!A:A,'درآمد سرمایه گذاری در سهام'!$A11)</f>
        <v>0</v>
      </c>
      <c r="U11" s="9">
        <f t="shared" si="0"/>
        <v>-4457572776</v>
      </c>
      <c r="W11" s="10">
        <v>0.01</v>
      </c>
    </row>
    <row r="12" spans="1:23" ht="21.75" customHeight="1" x14ac:dyDescent="0.2">
      <c r="A12" s="8" t="s">
        <v>21</v>
      </c>
      <c r="B12" s="59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f>SUMIFS('درآمد سود سهام'!S:S,'درآمد سود سهام'!A:A,'درآمد سرمایه گذاری در سهام'!$A12)</f>
        <v>9358560000</v>
      </c>
      <c r="P12" s="74">
        <f>SUMIFS('درآمد ناشی از تغییر قیمت اوراق'!Q:Q,'درآمد ناشی از تغییر قیمت اوراق'!A:A,'درآمد سرمایه گذاری در سهام'!$A12)</f>
        <v>-9296952022</v>
      </c>
      <c r="Q12" s="74"/>
      <c r="S12" s="9">
        <f>SUMIFS('درآمد ناشی از فروش'!Q:Q,'درآمد ناشی از فروش'!A:A,'درآمد سرمایه گذاری در سهام'!$A12)</f>
        <v>-547167608</v>
      </c>
      <c r="U12" s="9">
        <f t="shared" si="0"/>
        <v>-485559630</v>
      </c>
      <c r="W12" s="10">
        <v>-0.04</v>
      </c>
    </row>
    <row r="13" spans="1:23" ht="21.75" customHeight="1" x14ac:dyDescent="0.2">
      <c r="A13" s="8" t="s">
        <v>28</v>
      </c>
      <c r="B13" s="59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f>SUMIFS('درآمد سود سهام'!S:S,'درآمد سود سهام'!A:A,'درآمد سرمایه گذاری در سهام'!$A13)</f>
        <v>300292160</v>
      </c>
      <c r="P13" s="74">
        <f>SUMIFS('درآمد ناشی از تغییر قیمت اوراق'!Q:Q,'درآمد ناشی از تغییر قیمت اوراق'!A:A,'درآمد سرمایه گذاری در سهام'!$A13)</f>
        <v>-186565900</v>
      </c>
      <c r="Q13" s="74"/>
      <c r="S13" s="9">
        <f>SUMIFS('درآمد ناشی از فروش'!Q:Q,'درآمد ناشی از فروش'!A:A,'درآمد سرمایه گذاری در سهام'!$A13)</f>
        <v>1203434002</v>
      </c>
      <c r="U13" s="9">
        <f t="shared" si="0"/>
        <v>1317160262</v>
      </c>
      <c r="W13" s="10">
        <v>0.24</v>
      </c>
    </row>
    <row r="14" spans="1:23" ht="21.75" customHeight="1" x14ac:dyDescent="0.2">
      <c r="A14" s="8" t="s">
        <v>29</v>
      </c>
      <c r="B14" s="59"/>
      <c r="D14" s="9">
        <v>0</v>
      </c>
      <c r="F14" s="9">
        <v>-1142716066</v>
      </c>
      <c r="H14" s="9">
        <v>0</v>
      </c>
      <c r="J14" s="9">
        <v>-1142716066</v>
      </c>
      <c r="L14" s="10">
        <v>-0.08</v>
      </c>
      <c r="N14" s="9">
        <f>SUMIFS('درآمد سود سهام'!S:S,'درآمد سود سهام'!A:A,'درآمد سرمایه گذاری در سهام'!$A14)</f>
        <v>0</v>
      </c>
      <c r="P14" s="74">
        <f>SUMIFS('درآمد ناشی از تغییر قیمت اوراق'!Q:Q,'درآمد ناشی از تغییر قیمت اوراق'!A:A,'درآمد سرمایه گذاری در سهام'!$A14)</f>
        <v>3385288824</v>
      </c>
      <c r="Q14" s="74"/>
      <c r="S14" s="9">
        <f>SUMIFS('درآمد ناشی از فروش'!Q:Q,'درآمد ناشی از فروش'!A:A,'درآمد سرمایه گذاری در سهام'!$A14)</f>
        <v>0</v>
      </c>
      <c r="U14" s="9">
        <f t="shared" si="0"/>
        <v>3385288824</v>
      </c>
      <c r="W14" s="10">
        <v>0.01</v>
      </c>
    </row>
    <row r="15" spans="1:23" ht="21.75" customHeight="1" x14ac:dyDescent="0.2">
      <c r="A15" s="8" t="s">
        <v>20</v>
      </c>
      <c r="B15" s="59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f>SUMIFS('درآمد سود سهام'!S:S,'درآمد سود سهام'!A:A,'درآمد سرمایه گذاری در سهام'!$A15)</f>
        <v>0</v>
      </c>
      <c r="P15" s="74">
        <f>SUMIFS('درآمد ناشی از تغییر قیمت اوراق'!Q:Q,'درآمد ناشی از تغییر قیمت اوراق'!A:A,'درآمد سرمایه گذاری در سهام'!$A15)</f>
        <v>-10841737853</v>
      </c>
      <c r="Q15" s="74"/>
      <c r="S15" s="9">
        <f>SUMIFS('درآمد ناشی از فروش'!Q:Q,'درآمد ناشی از فروش'!A:A,'درآمد سرمایه گذاری در سهام'!$A15)</f>
        <v>0</v>
      </c>
      <c r="U15" s="9">
        <f t="shared" si="0"/>
        <v>-10841737853</v>
      </c>
      <c r="W15" s="10">
        <v>-0.01</v>
      </c>
    </row>
    <row r="16" spans="1:23" ht="21.75" customHeight="1" x14ac:dyDescent="0.2">
      <c r="A16" s="8" t="s">
        <v>31</v>
      </c>
      <c r="B16" s="59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f>SUMIFS('درآمد سود سهام'!S:S,'درآمد سود سهام'!A:A,'درآمد سرمایه گذاری در سهام'!$A16)</f>
        <v>0</v>
      </c>
      <c r="P16" s="74">
        <f>SUMIFS('درآمد ناشی از تغییر قیمت اوراق'!Q:Q,'درآمد ناشی از تغییر قیمت اوراق'!A:A,'درآمد سرمایه گذاری در سهام'!$A16)</f>
        <v>-4781421280</v>
      </c>
      <c r="Q16" s="74"/>
      <c r="S16" s="9">
        <f>SUMIFS('درآمد ناشی از فروش'!Q:Q,'درآمد ناشی از فروش'!A:A,'درآمد سرمایه گذاری در سهام'!$A16)</f>
        <v>0</v>
      </c>
      <c r="U16" s="9">
        <f t="shared" si="0"/>
        <v>-4781421280</v>
      </c>
      <c r="W16" s="10">
        <v>-18.02</v>
      </c>
    </row>
    <row r="17" spans="1:23" ht="21.75" customHeight="1" x14ac:dyDescent="0.2">
      <c r="A17" s="8" t="s">
        <v>27</v>
      </c>
      <c r="B17" s="59"/>
      <c r="D17" s="9">
        <v>0</v>
      </c>
      <c r="F17" s="9">
        <v>2734937518</v>
      </c>
      <c r="H17" s="9">
        <v>0</v>
      </c>
      <c r="J17" s="9">
        <v>2734937518</v>
      </c>
      <c r="L17" s="10">
        <v>0.19</v>
      </c>
      <c r="N17" s="9">
        <f>SUMIFS('درآمد سود سهام'!S:S,'درآمد سود سهام'!A:A,'درآمد سرمایه گذاری در سهام'!$A17)</f>
        <v>21939000000</v>
      </c>
      <c r="P17" s="74">
        <f>SUMIFS('درآمد ناشی از تغییر قیمت اوراق'!Q:Q,'درآمد ناشی از تغییر قیمت اوراق'!A:A,'درآمد سرمایه گذاری در سهام'!$A17)</f>
        <v>-587268859</v>
      </c>
      <c r="Q17" s="74"/>
      <c r="S17" s="9">
        <f>SUMIFS('درآمد ناشی از فروش'!Q:Q,'درآمد ناشی از فروش'!A:A,'درآمد سرمایه گذاری در سهام'!$A17)</f>
        <v>30241031</v>
      </c>
      <c r="U17" s="9">
        <f t="shared" si="0"/>
        <v>21381972172</v>
      </c>
      <c r="W17" s="10">
        <v>0.22</v>
      </c>
    </row>
    <row r="18" spans="1:23" ht="21.75" customHeight="1" x14ac:dyDescent="0.2">
      <c r="A18" s="8" t="s">
        <v>26</v>
      </c>
      <c r="B18" s="59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f>SUMIFS('درآمد سود سهام'!S:S,'درآمد سود سهام'!A:A,'درآمد سرمایه گذاری در سهام'!$A18)</f>
        <v>0</v>
      </c>
      <c r="P18" s="74">
        <f>SUMIFS('درآمد ناشی از تغییر قیمت اوراق'!Q:Q,'درآمد ناشی از تغییر قیمت اوراق'!A:A,'درآمد سرمایه گذاری در سهام'!$A18)</f>
        <v>-38373746783</v>
      </c>
      <c r="Q18" s="74"/>
      <c r="S18" s="9">
        <f>SUMIFS('درآمد ناشی از فروش'!Q:Q,'درآمد ناشی از فروش'!A:A,'درآمد سرمایه گذاری در سهام'!$A18)</f>
        <v>0</v>
      </c>
      <c r="U18" s="9">
        <f t="shared" si="0"/>
        <v>-38373746783</v>
      </c>
      <c r="W18" s="10">
        <v>0.06</v>
      </c>
    </row>
    <row r="19" spans="1:23" ht="21.75" customHeight="1" x14ac:dyDescent="0.2">
      <c r="A19" s="8" t="s">
        <v>24</v>
      </c>
      <c r="B19" s="59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f>SUMIFS('درآمد سود سهام'!S:S,'درآمد سود سهام'!A:A,'درآمد سرمایه گذاری در سهام'!$A19)</f>
        <v>0</v>
      </c>
      <c r="P19" s="74">
        <f>SUMIFS('درآمد ناشی از تغییر قیمت اوراق'!Q:Q,'درآمد ناشی از تغییر قیمت اوراق'!A:A,'درآمد سرمایه گذاری در سهام'!$A19)</f>
        <v>-8873227593</v>
      </c>
      <c r="Q19" s="74"/>
      <c r="S19" s="9">
        <f>SUMIFS('درآمد ناشی از فروش'!Q:Q,'درآمد ناشی از فروش'!A:A,'درآمد سرمایه گذاری در سهام'!$A19)</f>
        <v>0</v>
      </c>
      <c r="U19" s="9">
        <f t="shared" si="0"/>
        <v>-8873227593</v>
      </c>
      <c r="W19" s="10">
        <v>0.28000000000000003</v>
      </c>
    </row>
    <row r="20" spans="1:23" ht="21.75" customHeight="1" x14ac:dyDescent="0.2">
      <c r="A20" s="8" t="s">
        <v>33</v>
      </c>
      <c r="B20" s="59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f>SUMIFS('درآمد سود سهام'!S:S,'درآمد سود سهام'!A:A,'درآمد سرمایه گذاری در سهام'!$A20)</f>
        <v>0</v>
      </c>
      <c r="P20" s="74">
        <f>SUMIFS('درآمد ناشی از تغییر قیمت اوراق'!Q:Q,'درآمد ناشی از تغییر قیمت اوراق'!A:A,'درآمد سرمایه گذاری در سهام'!$A20)</f>
        <v>-3374234956</v>
      </c>
      <c r="Q20" s="74"/>
      <c r="S20" s="9">
        <f>SUMIFS('درآمد ناشی از فروش'!Q:Q,'درآمد ناشی از فروش'!A:A,'درآمد سرمایه گذاری در سهام'!$A20)</f>
        <v>0</v>
      </c>
      <c r="U20" s="9">
        <f t="shared" si="0"/>
        <v>-3374234956</v>
      </c>
      <c r="W20" s="10">
        <v>0</v>
      </c>
    </row>
    <row r="21" spans="1:23" ht="21.75" customHeight="1" x14ac:dyDescent="0.2">
      <c r="A21" s="8" t="s">
        <v>19</v>
      </c>
      <c r="B21" s="59"/>
      <c r="D21" s="9">
        <v>0</v>
      </c>
      <c r="F21" s="9">
        <v>28378934084</v>
      </c>
      <c r="H21" s="9">
        <v>0</v>
      </c>
      <c r="J21" s="9">
        <v>28378934084</v>
      </c>
      <c r="L21" s="10">
        <v>1.98</v>
      </c>
      <c r="N21" s="9">
        <f>SUMIFS('درآمد سود سهام'!S:S,'درآمد سود سهام'!A:A,'درآمد سرمایه گذاری در سهام'!$A21)</f>
        <v>0</v>
      </c>
      <c r="P21" s="74">
        <f>SUMIFS('درآمد ناشی از تغییر قیمت اوراق'!Q:Q,'درآمد ناشی از تغییر قیمت اوراق'!A:A,'درآمد سرمایه گذاری در سهام'!$A21)</f>
        <v>-20046061221</v>
      </c>
      <c r="Q21" s="74"/>
      <c r="S21" s="9">
        <f>SUMIFS('درآمد ناشی از فروش'!Q:Q,'درآمد ناشی از فروش'!A:A,'درآمد سرمایه گذاری در سهام'!$A21)</f>
        <v>0</v>
      </c>
      <c r="U21" s="9">
        <f t="shared" si="0"/>
        <v>-20046061221</v>
      </c>
      <c r="W21" s="10">
        <v>2.75</v>
      </c>
    </row>
    <row r="22" spans="1:23" ht="21.75" customHeight="1" x14ac:dyDescent="0.2">
      <c r="A22" s="8" t="s">
        <v>22</v>
      </c>
      <c r="B22" s="59"/>
      <c r="D22" s="9">
        <v>0</v>
      </c>
      <c r="F22" s="9">
        <v>12624435000</v>
      </c>
      <c r="H22" s="9">
        <v>0</v>
      </c>
      <c r="J22" s="9">
        <v>12624435000</v>
      </c>
      <c r="L22" s="10">
        <v>0.88</v>
      </c>
      <c r="N22" s="9">
        <f>SUMIFS('درآمد سود سهام'!S:S,'درآمد سود سهام'!A:A,'درآمد سرمایه گذاری در سهام'!$A22)</f>
        <v>0</v>
      </c>
      <c r="P22" s="74">
        <f>SUMIFS('درآمد ناشی از تغییر قیمت اوراق'!Q:Q,'درآمد ناشی از تغییر قیمت اوراق'!A:A,'درآمد سرمایه گذاری در سهام'!$A22)</f>
        <v>-20283360519</v>
      </c>
      <c r="Q22" s="74"/>
      <c r="S22" s="9">
        <f>SUMIFS('درآمد ناشی از فروش'!Q:Q,'درآمد ناشی از فروش'!A:A,'درآمد سرمایه گذاری در سهام'!$A22)</f>
        <v>0</v>
      </c>
      <c r="U22" s="9">
        <f t="shared" si="0"/>
        <v>-20283360519</v>
      </c>
      <c r="W22" s="10">
        <v>0.98</v>
      </c>
    </row>
    <row r="23" spans="1:23" ht="21.75" customHeight="1" x14ac:dyDescent="0.2">
      <c r="A23" s="8" t="s">
        <v>262</v>
      </c>
      <c r="B23" s="59"/>
      <c r="D23" s="9">
        <v>0</v>
      </c>
      <c r="F23" s="9">
        <v>-4457572776</v>
      </c>
      <c r="H23" s="9">
        <v>0</v>
      </c>
      <c r="J23" s="9">
        <v>-4457572776</v>
      </c>
      <c r="L23" s="10">
        <v>-0.31</v>
      </c>
      <c r="N23" s="9">
        <f>SUMIFS('درآمد سود سهام'!S:S,'درآمد سود سهام'!A:A,'درآمد سرمایه گذاری در سهام'!$A23)</f>
        <v>1650000000</v>
      </c>
      <c r="P23" s="74">
        <f>SUMIFS('درآمد ناشی از تغییر قیمت اوراق'!Q:Q,'درآمد ناشی از تغییر قیمت اوراق'!A:A,'درآمد سرمایه گذاری در سهام'!$A23)</f>
        <v>0</v>
      </c>
      <c r="Q23" s="74"/>
      <c r="S23" s="9">
        <f>SUMIFS('درآمد ناشی از فروش'!Q:Q,'درآمد ناشی از فروش'!A:A,'درآمد سرمایه گذاری در سهام'!$A23)</f>
        <v>-296902995</v>
      </c>
      <c r="U23" s="9">
        <f t="shared" si="0"/>
        <v>1353097005</v>
      </c>
      <c r="W23" s="10">
        <v>-0.05</v>
      </c>
    </row>
    <row r="24" spans="1:23" ht="21.75" customHeight="1" x14ac:dyDescent="0.2">
      <c r="A24" s="8" t="s">
        <v>263</v>
      </c>
      <c r="B24" s="59"/>
      <c r="D24" s="9">
        <v>0</v>
      </c>
      <c r="F24" s="9">
        <v>3385288824</v>
      </c>
      <c r="H24" s="9">
        <v>0</v>
      </c>
      <c r="J24" s="9">
        <v>3385288824</v>
      </c>
      <c r="L24" s="10">
        <v>0.24</v>
      </c>
      <c r="N24" s="9">
        <f>SUMIFS('درآمد سود سهام'!S:S,'درآمد سود سهام'!A:A,'درآمد سرمایه گذاری در سهام'!$A24)</f>
        <v>0</v>
      </c>
      <c r="P24" s="74">
        <f>SUMIFS('درآمد ناشی از تغییر قیمت اوراق'!Q:Q,'درآمد ناشی از تغییر قیمت اوراق'!A:A,'درآمد سرمایه گذاری در سهام'!$A24)</f>
        <v>0</v>
      </c>
      <c r="Q24" s="74"/>
      <c r="S24" s="9">
        <f>SUMIFS('درآمد ناشی از فروش'!Q:Q,'درآمد ناشی از فروش'!A:A,'درآمد سرمایه گذاری در سهام'!$A24)</f>
        <v>-2772642906</v>
      </c>
      <c r="U24" s="9">
        <f t="shared" si="0"/>
        <v>-2772642906</v>
      </c>
      <c r="W24" s="10">
        <v>0.04</v>
      </c>
    </row>
    <row r="25" spans="1:23" ht="21.75" customHeight="1" x14ac:dyDescent="0.2">
      <c r="A25" s="8" t="s">
        <v>264</v>
      </c>
      <c r="B25" s="59"/>
      <c r="D25" s="9">
        <v>0</v>
      </c>
      <c r="F25" s="9">
        <v>-9288403200</v>
      </c>
      <c r="H25" s="9">
        <v>0</v>
      </c>
      <c r="J25" s="9">
        <v>-9288403200</v>
      </c>
      <c r="L25" s="10">
        <v>-0.65</v>
      </c>
      <c r="N25" s="9">
        <f>SUMIFS('درآمد سود سهام'!S:S,'درآمد سود سهام'!A:A,'درآمد سرمایه گذاری در سهام'!$A25)</f>
        <v>22749019200</v>
      </c>
      <c r="P25" s="74">
        <f>SUMIFS('درآمد ناشی از تغییر قیمت اوراق'!Q:Q,'درآمد ناشی از تغییر قیمت اوراق'!A:A,'درآمد سرمایه گذاری در سهام'!$A25)</f>
        <v>0</v>
      </c>
      <c r="Q25" s="74"/>
      <c r="S25" s="9">
        <f>SUMIFS('درآمد ناشی از فروش'!Q:Q,'درآمد ناشی از فروش'!A:A,'درآمد سرمایه گذاری در سهام'!$A25)</f>
        <v>841110907</v>
      </c>
      <c r="U25" s="9">
        <f t="shared" si="0"/>
        <v>23590130107</v>
      </c>
      <c r="W25" s="10">
        <v>-0.11</v>
      </c>
    </row>
    <row r="26" spans="1:23" ht="21.75" customHeight="1" x14ac:dyDescent="0.2">
      <c r="A26" s="8" t="s">
        <v>266</v>
      </c>
      <c r="B26" s="59"/>
      <c r="D26" s="9">
        <v>0</v>
      </c>
      <c r="F26" s="9">
        <v>-4781421280</v>
      </c>
      <c r="H26" s="9">
        <v>0</v>
      </c>
      <c r="J26" s="9">
        <v>-4781421280</v>
      </c>
      <c r="L26" s="10">
        <v>-0.33</v>
      </c>
      <c r="N26" s="9">
        <f>SUMIFS('درآمد سود سهام'!S:S,'درآمد سود سهام'!A:A,'درآمد سرمایه گذاری در سهام'!$A26)</f>
        <v>108373150380</v>
      </c>
      <c r="P26" s="74">
        <f>SUMIFS('درآمد ناشی از تغییر قیمت اوراق'!Q:Q,'درآمد ناشی از تغییر قیمت اوراق'!A:A,'درآمد سرمایه گذاری در سهام'!$A26)</f>
        <v>0</v>
      </c>
      <c r="Q26" s="74"/>
      <c r="S26" s="9">
        <f>SUMIFS('درآمد ناشی از فروش'!Q:Q,'درآمد ناشی از فروش'!A:A,'درآمد سرمایه گذاری در سهام'!$A26)</f>
        <v>91936094095</v>
      </c>
      <c r="U26" s="9">
        <f t="shared" si="0"/>
        <v>200309244475</v>
      </c>
      <c r="W26" s="10">
        <v>-0.05</v>
      </c>
    </row>
    <row r="27" spans="1:23" ht="21.75" customHeight="1" x14ac:dyDescent="0.2">
      <c r="A27" s="8" t="s">
        <v>267</v>
      </c>
      <c r="B27" s="59"/>
      <c r="D27" s="9">
        <v>0</v>
      </c>
      <c r="F27" s="9">
        <v>-7495137000</v>
      </c>
      <c r="H27" s="9">
        <v>0</v>
      </c>
      <c r="J27" s="9">
        <v>-7495137000</v>
      </c>
      <c r="L27" s="10">
        <v>-0.52</v>
      </c>
      <c r="N27" s="9">
        <f>SUMIFS('درآمد سود سهام'!S:S,'درآمد سود سهام'!A:A,'درآمد سرمایه گذاری در سهام'!$A27)</f>
        <v>0</v>
      </c>
      <c r="P27" s="74">
        <f>SUMIFS('درآمد ناشی از تغییر قیمت اوراق'!Q:Q,'درآمد ناشی از تغییر قیمت اوراق'!A:A,'درآمد سرمایه گذاری در سهام'!$A27)</f>
        <v>0</v>
      </c>
      <c r="Q27" s="74"/>
      <c r="S27" s="9">
        <f>SUMIFS('درآمد ناشی از فروش'!Q:Q,'درآمد ناشی از فروش'!A:A,'درآمد سرمایه گذاری در سهام'!$A27)</f>
        <v>5941611654</v>
      </c>
      <c r="U27" s="9">
        <f t="shared" si="0"/>
        <v>5941611654</v>
      </c>
      <c r="W27" s="10">
        <v>-0.41</v>
      </c>
    </row>
    <row r="28" spans="1:23" ht="21.75" customHeight="1" x14ac:dyDescent="0.2">
      <c r="A28" s="8" t="s">
        <v>268</v>
      </c>
      <c r="B28" s="59"/>
      <c r="D28" s="9">
        <v>0</v>
      </c>
      <c r="F28" s="9">
        <v>10864636209</v>
      </c>
      <c r="H28" s="9">
        <v>0</v>
      </c>
      <c r="J28" s="9">
        <v>10864636209</v>
      </c>
      <c r="L28" s="10">
        <v>0.76</v>
      </c>
      <c r="N28" s="9">
        <f>SUMIFS('درآمد سود سهام'!S:S,'درآمد سود سهام'!A:A,'درآمد سرمایه گذاری در سهام'!$A28)</f>
        <v>0</v>
      </c>
      <c r="P28" s="74">
        <f>SUMIFS('درآمد ناشی از تغییر قیمت اوراق'!Q:Q,'درآمد ناشی از تغییر قیمت اوراق'!A:A,'درآمد سرمایه گذاری در سهام'!$A28)</f>
        <v>0</v>
      </c>
      <c r="Q28" s="74"/>
      <c r="S28" s="9">
        <f>SUMIFS('درآمد ناشی از فروش'!Q:Q,'درآمد ناشی از فروش'!A:A,'درآمد سرمایه گذاری در سهام'!$A28)</f>
        <v>28054351990</v>
      </c>
      <c r="U28" s="9">
        <f t="shared" si="0"/>
        <v>28054351990</v>
      </c>
      <c r="W28" s="10">
        <v>-0.09</v>
      </c>
    </row>
    <row r="29" spans="1:23" ht="21.75" customHeight="1" x14ac:dyDescent="0.2">
      <c r="A29" s="77" t="s">
        <v>34</v>
      </c>
      <c r="B29" s="77"/>
      <c r="D29" s="16">
        <v>0</v>
      </c>
      <c r="F29" s="16">
        <v>-1239382760</v>
      </c>
      <c r="H29" s="16">
        <v>-4348169215</v>
      </c>
      <c r="J29" s="16">
        <v>-5587551975</v>
      </c>
      <c r="L29" s="17">
        <v>-0.39</v>
      </c>
      <c r="N29" s="16">
        <f>SUM(N9:N28)</f>
        <v>244143048640</v>
      </c>
      <c r="Q29" s="16">
        <f>SUM(P9:Q28)</f>
        <v>185673157537</v>
      </c>
      <c r="S29" s="16">
        <f>SUM(S9:S28)</f>
        <v>124390130170</v>
      </c>
      <c r="U29" s="16">
        <f>SUM(U9:U28)</f>
        <v>554206336347</v>
      </c>
      <c r="W29" s="17">
        <v>-15.49</v>
      </c>
    </row>
  </sheetData>
  <mergeCells count="32">
    <mergeCell ref="A29:B29"/>
    <mergeCell ref="P28:Q28"/>
    <mergeCell ref="P25:Q25"/>
    <mergeCell ref="P26:Q26"/>
    <mergeCell ref="P27:Q27"/>
    <mergeCell ref="P22:Q22"/>
    <mergeCell ref="P23:Q23"/>
    <mergeCell ref="P24:Q24"/>
    <mergeCell ref="P19:Q19"/>
    <mergeCell ref="P20:Q20"/>
    <mergeCell ref="P21:Q21"/>
    <mergeCell ref="P16:Q16"/>
    <mergeCell ref="P17:Q17"/>
    <mergeCell ref="P18:Q18"/>
    <mergeCell ref="P13:Q13"/>
    <mergeCell ref="P14:Q14"/>
    <mergeCell ref="P15:Q15"/>
    <mergeCell ref="P10:Q10"/>
    <mergeCell ref="P11:Q11"/>
    <mergeCell ref="P12:Q12"/>
    <mergeCell ref="J7:L7"/>
    <mergeCell ref="U7:W7"/>
    <mergeCell ref="A8:B8"/>
    <mergeCell ref="P8:Q8"/>
    <mergeCell ref="P9:Q9"/>
    <mergeCell ref="P7:Q7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9"/>
  <sheetViews>
    <sheetView rightToLeft="1" topLeftCell="A16" workbookViewId="0">
      <selection activeCell="S9" sqref="S9"/>
    </sheetView>
  </sheetViews>
  <sheetFormatPr defaultRowHeight="12.75" x14ac:dyDescent="0.2"/>
  <cols>
    <col min="1" max="1" width="5.140625" customWidth="1"/>
    <col min="2" max="2" width="25" customWidth="1"/>
    <col min="3" max="3" width="1.28515625" customWidth="1"/>
    <col min="4" max="4" width="13" customWidth="1"/>
    <col min="5" max="5" width="1.28515625" customWidth="1"/>
    <col min="6" max="6" width="15.85546875" bestFit="1" customWidth="1"/>
    <col min="7" max="7" width="1.28515625" customWidth="1"/>
    <col min="8" max="8" width="14.7109375" bestFit="1" customWidth="1"/>
    <col min="9" max="9" width="1.28515625" customWidth="1"/>
    <col min="10" max="10" width="15.855468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6.140625" bestFit="1" customWidth="1"/>
    <col min="18" max="18" width="1.28515625" customWidth="1"/>
    <col min="19" max="19" width="16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3" ht="14.45" customHeight="1" x14ac:dyDescent="0.2"/>
    <row r="5" spans="1:23" ht="18.75" customHeight="1" x14ac:dyDescent="0.2">
      <c r="A5" s="1" t="s">
        <v>270</v>
      </c>
      <c r="B5" s="41" t="s">
        <v>271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14.45" customHeight="1" x14ac:dyDescent="0.2">
      <c r="D6" s="65" t="s">
        <v>256</v>
      </c>
      <c r="E6" s="65"/>
      <c r="F6" s="65"/>
      <c r="G6" s="65"/>
      <c r="H6" s="65"/>
      <c r="I6" s="65"/>
      <c r="J6" s="65"/>
      <c r="K6" s="65"/>
      <c r="L6" s="65"/>
      <c r="N6" s="65" t="s">
        <v>257</v>
      </c>
      <c r="O6" s="65"/>
      <c r="P6" s="65"/>
      <c r="Q6" s="65"/>
      <c r="R6" s="65"/>
      <c r="S6" s="65"/>
      <c r="T6" s="65"/>
      <c r="U6" s="65"/>
      <c r="V6" s="65"/>
      <c r="W6" s="65"/>
    </row>
    <row r="7" spans="1:23" ht="14.45" customHeight="1" x14ac:dyDescent="0.2">
      <c r="D7" s="3"/>
      <c r="E7" s="3"/>
      <c r="F7" s="3"/>
      <c r="G7" s="3"/>
      <c r="H7" s="3"/>
      <c r="I7" s="3"/>
      <c r="J7" s="64" t="s">
        <v>34</v>
      </c>
      <c r="K7" s="64"/>
      <c r="L7" s="64"/>
      <c r="N7" s="3"/>
      <c r="O7" s="3"/>
      <c r="P7" s="3"/>
      <c r="Q7" s="3"/>
      <c r="R7" s="3"/>
      <c r="S7" s="3"/>
      <c r="T7" s="3"/>
      <c r="U7" s="64" t="s">
        <v>34</v>
      </c>
      <c r="V7" s="64"/>
      <c r="W7" s="64"/>
    </row>
    <row r="8" spans="1:23" ht="14.45" customHeight="1" x14ac:dyDescent="0.2">
      <c r="A8" s="65" t="s">
        <v>53</v>
      </c>
      <c r="B8" s="65"/>
      <c r="D8" s="2" t="s">
        <v>272</v>
      </c>
      <c r="F8" s="2" t="s">
        <v>260</v>
      </c>
      <c r="H8" s="2" t="s">
        <v>261</v>
      </c>
      <c r="J8" s="4" t="s">
        <v>138</v>
      </c>
      <c r="K8" s="3"/>
      <c r="L8" s="4" t="s">
        <v>242</v>
      </c>
      <c r="N8" s="2" t="s">
        <v>272</v>
      </c>
      <c r="P8" s="65" t="s">
        <v>260</v>
      </c>
      <c r="Q8" s="65"/>
      <c r="S8" s="2" t="s">
        <v>261</v>
      </c>
      <c r="U8" s="4" t="s">
        <v>138</v>
      </c>
      <c r="V8" s="3"/>
      <c r="W8" s="4" t="s">
        <v>242</v>
      </c>
    </row>
    <row r="9" spans="1:23" ht="21.75" customHeight="1" x14ac:dyDescent="0.2">
      <c r="A9" s="61" t="s">
        <v>65</v>
      </c>
      <c r="B9" s="61"/>
      <c r="D9" s="6">
        <v>0</v>
      </c>
      <c r="F9" s="6">
        <v>20813181890</v>
      </c>
      <c r="H9" s="6">
        <v>27600016988</v>
      </c>
      <c r="J9" s="6">
        <v>48413198878</v>
      </c>
      <c r="L9" s="7">
        <v>3.38</v>
      </c>
      <c r="N9" s="6">
        <v>0</v>
      </c>
      <c r="P9" s="63">
        <f>SUMIFS('درآمد ناشی از تغییر قیمت اوراق'!Q:Q,'درآمد ناشی از تغییر قیمت اوراق'!A:A,$A9)</f>
        <v>45072607643</v>
      </c>
      <c r="Q9" s="72">
        <f>SUMIFS('درآمد ناشی از تغییر قیمت اوراق'!Q:Q,'درآمد ناشی از تغییر قیمت اوراق'!A:A,$A9)</f>
        <v>45072607643</v>
      </c>
      <c r="R9" s="72"/>
      <c r="S9" s="6">
        <f>SUMIFS('درآمد ناشی از فروش'!Q:Q,'درآمد ناشی از فروش'!A:A,$A9)</f>
        <v>0</v>
      </c>
      <c r="U9" s="6">
        <f>N9+Q9+S9</f>
        <v>45072607643</v>
      </c>
      <c r="W9" s="7">
        <v>2.44</v>
      </c>
    </row>
    <row r="10" spans="1:23" ht="21.75" customHeight="1" x14ac:dyDescent="0.2">
      <c r="A10" s="59" t="s">
        <v>67</v>
      </c>
      <c r="B10" s="59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62">
        <v>0</v>
      </c>
      <c r="Q10" s="74">
        <f>SUMIFS('درآمد ناشی از تغییر قیمت اوراق'!Q:Q,'درآمد ناشی از تغییر قیمت اوراق'!A:A,$A10)</f>
        <v>16889226696</v>
      </c>
      <c r="R10" s="74"/>
      <c r="S10" s="9">
        <f>SUMIFS('درآمد ناشی از فروش'!Q:Q,'درآمد ناشی از فروش'!A:A,$A10)</f>
        <v>0</v>
      </c>
      <c r="U10" s="9">
        <f t="shared" ref="U10:U34" si="0">N10+Q10+S10</f>
        <v>16889226696</v>
      </c>
      <c r="W10" s="10">
        <v>0.64</v>
      </c>
    </row>
    <row r="11" spans="1:23" ht="21.75" customHeight="1" x14ac:dyDescent="0.2">
      <c r="A11" s="59" t="s">
        <v>72</v>
      </c>
      <c r="B11" s="59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62">
        <v>0</v>
      </c>
      <c r="Q11" s="74">
        <f>SUMIFS('درآمد ناشی از تغییر قیمت اوراق'!Q:Q,'درآمد ناشی از تغییر قیمت اوراق'!A:A,$A11)</f>
        <v>-4180145076</v>
      </c>
      <c r="R11" s="74"/>
      <c r="S11" s="9">
        <f>SUMIFS('درآمد ناشی از فروش'!Q:Q,'درآمد ناشی از فروش'!A:A,$A11)</f>
        <v>0</v>
      </c>
      <c r="U11" s="9">
        <f t="shared" si="0"/>
        <v>-4180145076</v>
      </c>
      <c r="W11" s="10">
        <v>-0.02</v>
      </c>
    </row>
    <row r="12" spans="1:23" ht="21.75" customHeight="1" x14ac:dyDescent="0.2">
      <c r="A12" s="59" t="s">
        <v>61</v>
      </c>
      <c r="B12" s="59"/>
      <c r="D12" s="9">
        <v>0</v>
      </c>
      <c r="F12" s="9">
        <v>-1681001437</v>
      </c>
      <c r="H12" s="9">
        <v>0</v>
      </c>
      <c r="J12" s="9">
        <v>-1681001437</v>
      </c>
      <c r="L12" s="10">
        <v>-0.12</v>
      </c>
      <c r="N12" s="9">
        <v>0</v>
      </c>
      <c r="P12" s="62">
        <v>4984169259</v>
      </c>
      <c r="Q12" s="74">
        <f>SUMIFS('درآمد ناشی از تغییر قیمت اوراق'!Q:Q,'درآمد ناشی از تغییر قیمت اوراق'!A:A,$A12)</f>
        <v>6441976920</v>
      </c>
      <c r="R12" s="74"/>
      <c r="S12" s="9">
        <f>SUMIFS('درآمد ناشی از فروش'!Q:Q,'درآمد ناشی از فروش'!A:A,$A12)</f>
        <v>1111143017</v>
      </c>
      <c r="U12" s="9">
        <f t="shared" si="0"/>
        <v>7553119937</v>
      </c>
      <c r="W12" s="10">
        <v>0.2</v>
      </c>
    </row>
    <row r="13" spans="1:23" ht="21.75" customHeight="1" x14ac:dyDescent="0.2">
      <c r="A13" s="59" t="s">
        <v>66</v>
      </c>
      <c r="B13" s="59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62">
        <v>0</v>
      </c>
      <c r="Q13" s="74">
        <f>SUMIFS('درآمد ناشی از تغییر قیمت اوراق'!Q:Q,'درآمد ناشی از تغییر قیمت اوراق'!A:A,$A13)</f>
        <v>-117375000</v>
      </c>
      <c r="R13" s="74"/>
      <c r="S13" s="9">
        <f>SUMIFS('درآمد ناشی از فروش'!Q:Q,'درآمد ناشی از فروش'!A:A,$A13)</f>
        <v>0</v>
      </c>
      <c r="U13" s="9">
        <f t="shared" si="0"/>
        <v>-117375000</v>
      </c>
      <c r="W13" s="10">
        <v>-0.03</v>
      </c>
    </row>
    <row r="14" spans="1:23" ht="21.75" customHeight="1" x14ac:dyDescent="0.2">
      <c r="A14" s="59" t="s">
        <v>69</v>
      </c>
      <c r="B14" s="59"/>
      <c r="D14" s="9">
        <v>0</v>
      </c>
      <c r="F14" s="9">
        <v>-290654437</v>
      </c>
      <c r="H14" s="9">
        <v>0</v>
      </c>
      <c r="J14" s="9">
        <v>-290654437</v>
      </c>
      <c r="L14" s="10">
        <v>-0.02</v>
      </c>
      <c r="N14" s="9">
        <v>0</v>
      </c>
      <c r="P14" s="62">
        <v>6441976920</v>
      </c>
      <c r="Q14" s="74">
        <f>SUMIFS('درآمد ناشی از تغییر قیمت اوراق'!Q:Q,'درآمد ناشی از تغییر قیمت اوراق'!A:A,$A14)</f>
        <v>876735998</v>
      </c>
      <c r="R14" s="74"/>
      <c r="S14" s="9">
        <f>SUMIFS('درآمد ناشی از فروش'!Q:Q,'درآمد ناشی از فروش'!A:A,$A14)</f>
        <v>0</v>
      </c>
      <c r="U14" s="9">
        <f t="shared" si="0"/>
        <v>876735998</v>
      </c>
      <c r="W14" s="10">
        <v>0.08</v>
      </c>
    </row>
    <row r="15" spans="1:23" ht="21.75" customHeight="1" x14ac:dyDescent="0.2">
      <c r="A15" s="59" t="s">
        <v>71</v>
      </c>
      <c r="B15" s="59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62">
        <v>0</v>
      </c>
      <c r="Q15" s="74">
        <f>SUMIFS('درآمد ناشی از تغییر قیمت اوراق'!Q:Q,'درآمد ناشی از تغییر قیمت اوراق'!A:A,$A15)</f>
        <v>2545600000</v>
      </c>
      <c r="R15" s="74"/>
      <c r="S15" s="9">
        <f>SUMIFS('درآمد ناشی از فروش'!Q:Q,'درآمد ناشی از فروش'!A:A,$A15)</f>
        <v>0</v>
      </c>
      <c r="U15" s="9">
        <f t="shared" si="0"/>
        <v>2545600000</v>
      </c>
      <c r="W15" s="10">
        <v>0.11</v>
      </c>
    </row>
    <row r="16" spans="1:23" ht="21.75" customHeight="1" x14ac:dyDescent="0.2">
      <c r="A16" s="59" t="s">
        <v>62</v>
      </c>
      <c r="B16" s="59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62">
        <v>0</v>
      </c>
      <c r="Q16" s="74">
        <f>SUMIFS('درآمد ناشی از تغییر قیمت اوراق'!Q:Q,'درآمد ناشی از تغییر قیمت اوراق'!A:A,$A16)</f>
        <v>33252558427</v>
      </c>
      <c r="R16" s="74"/>
      <c r="S16" s="9">
        <f>SUMIFS('درآمد ناشی از فروش'!Q:Q,'درآمد ناشی از فروش'!A:A,$A16)</f>
        <v>0</v>
      </c>
      <c r="U16" s="9">
        <f t="shared" si="0"/>
        <v>33252558427</v>
      </c>
      <c r="W16" s="10">
        <v>0.12</v>
      </c>
    </row>
    <row r="17" spans="1:23" ht="21.75" customHeight="1" x14ac:dyDescent="0.2">
      <c r="A17" s="59" t="s">
        <v>63</v>
      </c>
      <c r="B17" s="59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62">
        <v>0</v>
      </c>
      <c r="Q17" s="74">
        <f>SUMIFS('درآمد ناشی از تغییر قیمت اوراق'!Q:Q,'درآمد ناشی از تغییر قیمت اوراق'!A:A,$A17)</f>
        <v>26774853476</v>
      </c>
      <c r="R17" s="74"/>
      <c r="S17" s="9">
        <f>SUMIFS('درآمد ناشی از فروش'!Q:Q,'درآمد ناشی از فروش'!A:A,$A17)</f>
        <v>206561322540</v>
      </c>
      <c r="U17" s="9">
        <f t="shared" si="0"/>
        <v>233336176016</v>
      </c>
      <c r="W17" s="10">
        <v>0.21</v>
      </c>
    </row>
    <row r="18" spans="1:23" ht="21.75" customHeight="1" x14ac:dyDescent="0.2">
      <c r="A18" s="59" t="s">
        <v>57</v>
      </c>
      <c r="B18" s="59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62">
        <v>0</v>
      </c>
      <c r="Q18" s="74">
        <f>SUMIFS('درآمد ناشی از تغییر قیمت اوراق'!Q:Q,'درآمد ناشی از تغییر قیمت اوراق'!A:A,$A18)</f>
        <v>55564626185</v>
      </c>
      <c r="R18" s="74"/>
      <c r="S18" s="9">
        <f>SUMIFS('درآمد ناشی از فروش'!Q:Q,'درآمد ناشی از فروش'!A:A,$A18)</f>
        <v>6191568009</v>
      </c>
      <c r="U18" s="9">
        <f t="shared" si="0"/>
        <v>61756194194</v>
      </c>
      <c r="W18" s="10">
        <v>0.39</v>
      </c>
    </row>
    <row r="19" spans="1:23" ht="21.75" customHeight="1" x14ac:dyDescent="0.2">
      <c r="A19" s="59" t="s">
        <v>58</v>
      </c>
      <c r="B19" s="59"/>
      <c r="D19" s="9">
        <v>0</v>
      </c>
      <c r="F19" s="9">
        <v>-16732486707</v>
      </c>
      <c r="H19" s="9">
        <v>0</v>
      </c>
      <c r="J19" s="9">
        <v>-16732486707</v>
      </c>
      <c r="L19" s="10">
        <v>-1.17</v>
      </c>
      <c r="N19" s="9">
        <v>0</v>
      </c>
      <c r="P19" s="62">
        <v>55564626185</v>
      </c>
      <c r="Q19" s="74">
        <f>SUMIFS('درآمد ناشی از تغییر قیمت اوراق'!Q:Q,'درآمد ناشی از تغییر قیمت اوراق'!A:A,$A19)</f>
        <v>26235525261</v>
      </c>
      <c r="R19" s="74"/>
      <c r="S19" s="9">
        <f>SUMIFS('درآمد ناشی از فروش'!Q:Q,'درآمد ناشی از فروش'!A:A,$A19)</f>
        <v>0</v>
      </c>
      <c r="U19" s="9">
        <f t="shared" si="0"/>
        <v>26235525261</v>
      </c>
      <c r="W19" s="10">
        <v>0.65</v>
      </c>
    </row>
    <row r="20" spans="1:23" ht="21.75" customHeight="1" x14ac:dyDescent="0.2">
      <c r="A20" s="59" t="s">
        <v>56</v>
      </c>
      <c r="B20" s="59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62">
        <v>0</v>
      </c>
      <c r="Q20" s="74">
        <f>SUMIFS('درآمد ناشی از تغییر قیمت اوراق'!Q:Q,'درآمد ناشی از تغییر قیمت اوراق'!A:A,$A20)</f>
        <v>-246712500</v>
      </c>
      <c r="R20" s="74"/>
      <c r="S20" s="9">
        <f>SUMIFS('درآمد ناشی از فروش'!Q:Q,'درآمد ناشی از فروش'!A:A,$A20)</f>
        <v>0</v>
      </c>
      <c r="U20" s="9">
        <f t="shared" si="0"/>
        <v>-246712500</v>
      </c>
      <c r="W20" s="10">
        <v>-0.02</v>
      </c>
    </row>
    <row r="21" spans="1:23" ht="21.75" customHeight="1" x14ac:dyDescent="0.2">
      <c r="A21" s="59" t="s">
        <v>64</v>
      </c>
      <c r="B21" s="59"/>
      <c r="D21" s="9">
        <v>0</v>
      </c>
      <c r="F21" s="9">
        <v>-2170539419</v>
      </c>
      <c r="H21" s="9">
        <v>0</v>
      </c>
      <c r="J21" s="9">
        <v>-2170539419</v>
      </c>
      <c r="L21" s="10">
        <v>-0.15</v>
      </c>
      <c r="N21" s="9">
        <v>0</v>
      </c>
      <c r="P21" s="62">
        <v>45072607643</v>
      </c>
      <c r="Q21" s="74">
        <f>SUMIFS('درآمد ناشی از تغییر قیمت اوراق'!Q:Q,'درآمد ناشی از تغییر قیمت اوراق'!A:A,$A21)</f>
        <v>4984169259</v>
      </c>
      <c r="R21" s="74"/>
      <c r="S21" s="9">
        <f>SUMIFS('درآمد ناشی از فروش'!Q:Q,'درآمد ناشی از فروش'!A:A,$A21)</f>
        <v>13658966572</v>
      </c>
      <c r="U21" s="9">
        <f t="shared" si="0"/>
        <v>18643135831</v>
      </c>
      <c r="W21" s="10">
        <v>0.48</v>
      </c>
    </row>
    <row r="22" spans="1:23" ht="21.75" customHeight="1" x14ac:dyDescent="0.2">
      <c r="A22" s="59" t="s">
        <v>60</v>
      </c>
      <c r="B22" s="59"/>
      <c r="D22" s="9">
        <v>0</v>
      </c>
      <c r="F22" s="9">
        <v>-5335300188</v>
      </c>
      <c r="H22" s="9">
        <v>0</v>
      </c>
      <c r="J22" s="9">
        <v>-5335300188</v>
      </c>
      <c r="L22" s="10">
        <v>-0.37</v>
      </c>
      <c r="N22" s="9">
        <v>0</v>
      </c>
      <c r="P22" s="62">
        <v>16889226696</v>
      </c>
      <c r="Q22" s="74">
        <f>SUMIFS('درآمد ناشی از تغییر قیمت اوراق'!Q:Q,'درآمد ناشی از تغییر قیمت اوراق'!A:A,$A22)</f>
        <v>5699720625</v>
      </c>
      <c r="R22" s="74"/>
      <c r="S22" s="9">
        <f>SUMIFS('درآمد ناشی از فروش'!Q:Q,'درآمد ناشی از فروش'!A:A,$A22)</f>
        <v>0</v>
      </c>
      <c r="U22" s="9">
        <f t="shared" si="0"/>
        <v>5699720625</v>
      </c>
      <c r="W22" s="10">
        <v>0.18</v>
      </c>
    </row>
    <row r="23" spans="1:23" ht="21.75" customHeight="1" x14ac:dyDescent="0.2">
      <c r="A23" s="59" t="s">
        <v>70</v>
      </c>
      <c r="B23" s="59"/>
      <c r="D23" s="9">
        <v>0</v>
      </c>
      <c r="F23" s="9">
        <v>-4180145075</v>
      </c>
      <c r="H23" s="9">
        <v>0</v>
      </c>
      <c r="J23" s="9">
        <v>-4180145075</v>
      </c>
      <c r="L23" s="10">
        <v>-0.28999999999999998</v>
      </c>
      <c r="N23" s="9">
        <v>0</v>
      </c>
      <c r="P23" s="62">
        <v>-4180145075</v>
      </c>
      <c r="Q23" s="74">
        <f>SUMIFS('درآمد ناشی از تغییر قیمت اوراق'!Q:Q,'درآمد ناشی از تغییر قیمت اوراق'!A:A,$A23)</f>
        <v>26897495429</v>
      </c>
      <c r="R23" s="74"/>
      <c r="S23" s="9">
        <f>SUMIFS('درآمد ناشی از فروش'!Q:Q,'درآمد ناشی از فروش'!A:A,$A23)</f>
        <v>0</v>
      </c>
      <c r="U23" s="9">
        <f t="shared" si="0"/>
        <v>26897495429</v>
      </c>
      <c r="W23" s="10">
        <v>-0.04</v>
      </c>
    </row>
    <row r="24" spans="1:23" ht="21.75" customHeight="1" x14ac:dyDescent="0.2">
      <c r="A24" s="59" t="s">
        <v>68</v>
      </c>
      <c r="B24" s="59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62">
        <v>-117375000</v>
      </c>
      <c r="Q24" s="74">
        <f>SUMIFS('درآمد ناشی از تغییر قیمت اوراق'!Q:Q,'درآمد ناشی از تغییر قیمت اوراق'!A:A,$A24)</f>
        <v>22045386090</v>
      </c>
      <c r="R24" s="74"/>
      <c r="S24" s="9">
        <f>SUMIFS('درآمد ناشی از فروش'!Q:Q,'درآمد ناشی از فروش'!A:A,$A24)</f>
        <v>0</v>
      </c>
      <c r="U24" s="9">
        <f t="shared" si="0"/>
        <v>22045386090</v>
      </c>
      <c r="W24" s="10">
        <v>0</v>
      </c>
    </row>
    <row r="25" spans="1:23" ht="21.75" customHeight="1" x14ac:dyDescent="0.2">
      <c r="A25" s="59" t="s">
        <v>59</v>
      </c>
      <c r="B25" s="59"/>
      <c r="D25" s="9">
        <v>0</v>
      </c>
      <c r="F25" s="9">
        <v>-17455353088</v>
      </c>
      <c r="H25" s="9">
        <v>0</v>
      </c>
      <c r="J25" s="9">
        <v>-17455353088</v>
      </c>
      <c r="L25" s="10">
        <v>-1.22</v>
      </c>
      <c r="N25" s="9">
        <v>0</v>
      </c>
      <c r="P25" s="62">
        <v>-258939698</v>
      </c>
      <c r="Q25" s="74">
        <f>SUMIFS('درآمد ناشی از تغییر قیمت اوراق'!Q:Q,'درآمد ناشی از تغییر قیمت اوراق'!A:A,$A25)</f>
        <v>2297268750</v>
      </c>
      <c r="R25" s="74"/>
      <c r="S25" s="9">
        <f>SUMIFS('درآمد ناشی از فروش'!Q:Q,'درآمد ناشی از فروش'!A:A,$A25)</f>
        <v>0</v>
      </c>
      <c r="U25" s="9">
        <f t="shared" si="0"/>
        <v>2297268750</v>
      </c>
      <c r="W25" s="10">
        <v>0</v>
      </c>
    </row>
    <row r="26" spans="1:23" ht="21.75" customHeight="1" x14ac:dyDescent="0.2">
      <c r="A26" s="59" t="s">
        <v>273</v>
      </c>
      <c r="B26" s="59"/>
      <c r="D26" s="9">
        <v>0</v>
      </c>
      <c r="F26" s="9">
        <v>-572090000</v>
      </c>
      <c r="H26" s="9">
        <v>0</v>
      </c>
      <c r="J26" s="9">
        <v>-572090000</v>
      </c>
      <c r="L26" s="10">
        <v>-0.04</v>
      </c>
      <c r="N26" s="9">
        <v>0</v>
      </c>
      <c r="P26" s="62">
        <v>2545600000</v>
      </c>
      <c r="Q26" s="74">
        <f>SUMIFS('درآمد ناشی از تغییر قیمت اوراق'!Q:Q,'درآمد ناشی از تغییر قیمت اوراق'!A:A,$A26)</f>
        <v>0</v>
      </c>
      <c r="R26" s="74"/>
      <c r="S26" s="9">
        <f>SUMIFS('درآمد ناشی از فروش'!Q:Q,'درآمد ناشی از فروش'!A:A,$A26)</f>
        <v>60626080493</v>
      </c>
      <c r="U26" s="9">
        <f t="shared" si="0"/>
        <v>60626080493</v>
      </c>
      <c r="W26" s="10">
        <v>0.03</v>
      </c>
    </row>
    <row r="27" spans="1:23" ht="21.75" customHeight="1" x14ac:dyDescent="0.2">
      <c r="A27" s="59" t="s">
        <v>274</v>
      </c>
      <c r="B27" s="59"/>
      <c r="D27" s="9">
        <v>0</v>
      </c>
      <c r="F27" s="9">
        <v>-13504201160</v>
      </c>
      <c r="H27" s="9">
        <v>0</v>
      </c>
      <c r="J27" s="9">
        <v>-13504201160</v>
      </c>
      <c r="L27" s="10">
        <v>-0.94</v>
      </c>
      <c r="N27" s="9">
        <v>0</v>
      </c>
      <c r="P27" s="62">
        <v>33252558427</v>
      </c>
      <c r="Q27" s="74">
        <f>SUMIFS('درآمد ناشی از تغییر قیمت اوراق'!Q:Q,'درآمد ناشی از تغییر قیمت اوراق'!A:A,$A27)</f>
        <v>0</v>
      </c>
      <c r="R27" s="74"/>
      <c r="S27" s="9">
        <f>SUMIFS('درآمد ناشی از فروش'!Q:Q,'درآمد ناشی از فروش'!A:A,$A27)</f>
        <v>-1343042980</v>
      </c>
      <c r="U27" s="9">
        <f t="shared" si="0"/>
        <v>-1343042980</v>
      </c>
      <c r="W27" s="10">
        <v>0.35</v>
      </c>
    </row>
    <row r="28" spans="1:23" ht="21.75" customHeight="1" x14ac:dyDescent="0.2">
      <c r="A28" s="59" t="s">
        <v>275</v>
      </c>
      <c r="B28" s="59"/>
      <c r="D28" s="9">
        <v>0</v>
      </c>
      <c r="F28" s="9">
        <v>-17387687572</v>
      </c>
      <c r="H28" s="9">
        <v>0</v>
      </c>
      <c r="J28" s="9">
        <v>-17387687572</v>
      </c>
      <c r="L28" s="10">
        <v>-1.22</v>
      </c>
      <c r="N28" s="9">
        <v>0</v>
      </c>
      <c r="P28" s="62">
        <v>26235525261</v>
      </c>
      <c r="Q28" s="74">
        <f>SUMIFS('درآمد ناشی از تغییر قیمت اوراق'!Q:Q,'درآمد ناشی از تغییر قیمت اوراق'!A:A,$A28)</f>
        <v>0</v>
      </c>
      <c r="R28" s="74"/>
      <c r="S28" s="9">
        <f>SUMIFS('درآمد ناشی از فروش'!Q:Q,'درآمد ناشی از فروش'!A:A,$A28)</f>
        <v>-2656213312</v>
      </c>
      <c r="U28" s="9">
        <f t="shared" si="0"/>
        <v>-2656213312</v>
      </c>
      <c r="W28" s="10">
        <v>0.28000000000000003</v>
      </c>
    </row>
    <row r="29" spans="1:23" ht="21.75" customHeight="1" x14ac:dyDescent="0.2">
      <c r="A29" s="59" t="s">
        <v>276</v>
      </c>
      <c r="B29" s="59"/>
      <c r="D29" s="9">
        <v>0</v>
      </c>
      <c r="F29" s="9">
        <v>-439477500</v>
      </c>
      <c r="H29" s="9">
        <v>0</v>
      </c>
      <c r="J29" s="9">
        <v>-439477500</v>
      </c>
      <c r="L29" s="10">
        <v>-0.03</v>
      </c>
      <c r="N29" s="9">
        <v>0</v>
      </c>
      <c r="P29" s="62">
        <v>-246712500</v>
      </c>
      <c r="Q29" s="74">
        <f>SUMIFS('درآمد ناشی از تغییر قیمت اوراق'!Q:Q,'درآمد ناشی از تغییر قیمت اوراق'!A:A,$A29)</f>
        <v>0</v>
      </c>
      <c r="R29" s="74"/>
      <c r="S29" s="9">
        <f>SUMIFS('درآمد ناشی از فروش'!Q:Q,'درآمد ناشی از فروش'!A:A,$A29)</f>
        <v>10160269140</v>
      </c>
      <c r="U29" s="9">
        <f t="shared" si="0"/>
        <v>10160269140</v>
      </c>
      <c r="W29" s="10">
        <v>0</v>
      </c>
    </row>
    <row r="30" spans="1:23" ht="21.75" customHeight="1" x14ac:dyDescent="0.2">
      <c r="A30" s="59" t="s">
        <v>277</v>
      </c>
      <c r="B30" s="59"/>
      <c r="D30" s="9">
        <v>0</v>
      </c>
      <c r="F30" s="9">
        <v>239715000</v>
      </c>
      <c r="H30" s="9">
        <v>0</v>
      </c>
      <c r="J30" s="9">
        <v>239715000</v>
      </c>
      <c r="L30" s="10">
        <v>0.02</v>
      </c>
      <c r="N30" s="9">
        <v>0</v>
      </c>
      <c r="P30" s="62">
        <v>5699720625</v>
      </c>
      <c r="Q30" s="74">
        <f>SUMIFS('درآمد ناشی از تغییر قیمت اوراق'!Q:Q,'درآمد ناشی از تغییر قیمت اوراق'!A:A,$A30)</f>
        <v>0</v>
      </c>
      <c r="R30" s="74"/>
      <c r="S30" s="9">
        <f>SUMIFS('درآمد ناشی از فروش'!Q:Q,'درآمد ناشی از فروش'!A:A,$A30)</f>
        <v>11319436875</v>
      </c>
      <c r="U30" s="9">
        <f t="shared" si="0"/>
        <v>11319436875</v>
      </c>
      <c r="W30" s="10">
        <v>0.06</v>
      </c>
    </row>
    <row r="31" spans="1:23" ht="21.75" customHeight="1" x14ac:dyDescent="0.2">
      <c r="A31" s="59" t="s">
        <v>278</v>
      </c>
      <c r="B31" s="59"/>
      <c r="D31" s="9">
        <v>0</v>
      </c>
      <c r="F31" s="9">
        <v>-6592901503</v>
      </c>
      <c r="H31" s="9">
        <v>0</v>
      </c>
      <c r="J31" s="9">
        <v>-6592901503</v>
      </c>
      <c r="L31" s="10">
        <v>-0.46</v>
      </c>
      <c r="N31" s="9">
        <v>0</v>
      </c>
      <c r="P31" s="62">
        <v>26897515429</v>
      </c>
      <c r="Q31" s="74">
        <f>SUMIFS('درآمد ناشی از تغییر قیمت اوراق'!Q:Q,'درآمد ناشی از تغییر قیمت اوراق'!A:A,$A31)</f>
        <v>0</v>
      </c>
      <c r="R31" s="74"/>
      <c r="S31" s="9">
        <f>SUMIFS('درآمد ناشی از فروش'!Q:Q,'درآمد ناشی از فروش'!A:A,$A31)</f>
        <v>19680714801</v>
      </c>
      <c r="U31" s="9">
        <f t="shared" si="0"/>
        <v>19680714801</v>
      </c>
      <c r="W31" s="10">
        <v>0.28000000000000003</v>
      </c>
    </row>
    <row r="32" spans="1:23" ht="21.75" customHeight="1" x14ac:dyDescent="0.2">
      <c r="A32" s="8" t="s">
        <v>269</v>
      </c>
      <c r="B32" s="8"/>
      <c r="D32" s="9"/>
      <c r="F32" s="9"/>
      <c r="H32" s="9"/>
      <c r="J32" s="9"/>
      <c r="L32" s="10"/>
      <c r="N32" s="9"/>
      <c r="P32" s="9"/>
      <c r="Q32" s="74">
        <f>SUMIFS('درآمد ناشی از تغییر قیمت اوراق'!Q:Q,'درآمد ناشی از تغییر قیمت اوراق'!A:A,$A32)</f>
        <v>0</v>
      </c>
      <c r="R32" s="74"/>
      <c r="S32" s="9">
        <f>SUMIFS('درآمد ناشی از فروش'!Q:Q,'درآمد ناشی از فروش'!A:A,$A32)</f>
        <v>-11628</v>
      </c>
      <c r="U32" s="9">
        <f t="shared" si="0"/>
        <v>-11628</v>
      </c>
      <c r="W32" s="10"/>
    </row>
    <row r="33" spans="1:23" ht="21.75" customHeight="1" x14ac:dyDescent="0.2">
      <c r="A33" s="8" t="s">
        <v>279</v>
      </c>
      <c r="B33" s="8"/>
      <c r="D33" s="9"/>
      <c r="F33" s="9"/>
      <c r="H33" s="9"/>
      <c r="J33" s="9"/>
      <c r="L33" s="10"/>
      <c r="N33" s="9"/>
      <c r="P33" s="9"/>
      <c r="Q33" s="74">
        <f>SUMIFS('درآمد ناشی از تغییر قیمت اوراق'!Q:Q,'درآمد ناشی از تغییر قیمت اوراق'!A:A,$A33)</f>
        <v>0</v>
      </c>
      <c r="R33" s="74"/>
      <c r="S33" s="9">
        <f>SUMIFS('درآمد ناشی از فروش'!Q:Q,'درآمد ناشی از فروش'!A:A,$A33)</f>
        <v>36668120349</v>
      </c>
      <c r="U33" s="9">
        <f t="shared" si="0"/>
        <v>36668120349</v>
      </c>
      <c r="W33" s="10"/>
    </row>
    <row r="34" spans="1:23" ht="21.75" customHeight="1" x14ac:dyDescent="0.2">
      <c r="A34" s="8" t="s">
        <v>280</v>
      </c>
      <c r="B34" s="8"/>
      <c r="D34" s="9"/>
      <c r="F34" s="9"/>
      <c r="H34" s="9"/>
      <c r="J34" s="9"/>
      <c r="L34" s="10"/>
      <c r="N34" s="9"/>
      <c r="P34" s="9"/>
      <c r="Q34" s="74">
        <f>SUMIFS('درآمد ناشی از تغییر قیمت اوراق'!Q:Q,'درآمد ناشی از تغییر قیمت اوراق'!A:A,$A34)</f>
        <v>0</v>
      </c>
      <c r="R34" s="74"/>
      <c r="S34" s="9">
        <f>SUMIFS('درآمد ناشی از فروش'!Q:Q,'درآمد ناشی از فروش'!A:A,$A34)</f>
        <v>-1740779257</v>
      </c>
      <c r="U34" s="9">
        <f t="shared" si="0"/>
        <v>-1740779257</v>
      </c>
      <c r="W34" s="10"/>
    </row>
    <row r="35" spans="1:23" ht="21.75" customHeight="1" x14ac:dyDescent="0.2">
      <c r="A35" s="58" t="s">
        <v>34</v>
      </c>
      <c r="B35" s="58"/>
      <c r="D35" s="16">
        <v>0</v>
      </c>
      <c r="F35" s="16">
        <v>-81430270712</v>
      </c>
      <c r="H35" s="16">
        <v>27600016988</v>
      </c>
      <c r="J35" s="16">
        <v>-53830253724</v>
      </c>
      <c r="L35" s="17">
        <v>-3.76</v>
      </c>
      <c r="N35" s="16">
        <v>0</v>
      </c>
      <c r="Q35" s="16">
        <f>SUM(Q9:R34)</f>
        <v>271033518183</v>
      </c>
      <c r="S35" s="16">
        <f>SUM(S9:S34)</f>
        <v>360237574619</v>
      </c>
      <c r="U35" s="16">
        <f>SUM(U9:U34)</f>
        <v>631271092802</v>
      </c>
      <c r="W35" s="17">
        <v>6.64</v>
      </c>
    </row>
    <row r="38" spans="1:23" x14ac:dyDescent="0.2">
      <c r="A38" s="49"/>
      <c r="B38" s="49"/>
      <c r="P38" s="49"/>
      <c r="Q38" s="49"/>
    </row>
    <row r="39" spans="1:23" x14ac:dyDescent="0.2">
      <c r="A39" s="49"/>
      <c r="B39" s="49"/>
      <c r="P39" s="49"/>
      <c r="Q39" s="49"/>
    </row>
  </sheetData>
  <mergeCells count="29">
    <mergeCell ref="Q31:R31"/>
    <mergeCell ref="Q32:R32"/>
    <mergeCell ref="Q33:R33"/>
    <mergeCell ref="Q34:R34"/>
    <mergeCell ref="Q28:R28"/>
    <mergeCell ref="Q29:R29"/>
    <mergeCell ref="Q30:R30"/>
    <mergeCell ref="Q25:R25"/>
    <mergeCell ref="Q26:R26"/>
    <mergeCell ref="Q27:R27"/>
    <mergeCell ref="Q22:R22"/>
    <mergeCell ref="Q23:R23"/>
    <mergeCell ref="Q24:R24"/>
    <mergeCell ref="Q19:R19"/>
    <mergeCell ref="Q20:R20"/>
    <mergeCell ref="Q21:R21"/>
    <mergeCell ref="Q16:R16"/>
    <mergeCell ref="Q17:R17"/>
    <mergeCell ref="Q18:R18"/>
    <mergeCell ref="Q14:R14"/>
    <mergeCell ref="Q15:R15"/>
    <mergeCell ref="Q10:R10"/>
    <mergeCell ref="Q11:R11"/>
    <mergeCell ref="Q12:R12"/>
    <mergeCell ref="Q9:R9"/>
    <mergeCell ref="A1:W1"/>
    <mergeCell ref="A2:W2"/>
    <mergeCell ref="A3:W3"/>
    <mergeCell ref="Q13:R13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38"/>
  <sheetViews>
    <sheetView rightToLeft="1" topLeftCell="A10" workbookViewId="0">
      <selection activeCell="W5" sqref="W5"/>
    </sheetView>
  </sheetViews>
  <sheetFormatPr defaultRowHeight="12.75" x14ac:dyDescent="0.2"/>
  <cols>
    <col min="1" max="1" width="5.140625" customWidth="1"/>
    <col min="2" max="2" width="22.5703125" customWidth="1"/>
    <col min="3" max="3" width="1.28515625" customWidth="1"/>
    <col min="4" max="4" width="16" bestFit="1" customWidth="1"/>
    <col min="5" max="5" width="1.28515625" customWidth="1"/>
    <col min="6" max="6" width="16.140625" bestFit="1" customWidth="1"/>
    <col min="7" max="7" width="1.28515625" customWidth="1"/>
    <col min="8" max="8" width="14.85546875" bestFit="1" customWidth="1"/>
    <col min="9" max="9" width="1.28515625" customWidth="1"/>
    <col min="10" max="10" width="19.42578125" customWidth="1"/>
    <col min="11" max="11" width="1.28515625" customWidth="1"/>
    <col min="12" max="12" width="17.42578125" bestFit="1" customWidth="1"/>
    <col min="13" max="13" width="1.28515625" customWidth="1"/>
    <col min="14" max="14" width="16.140625" bestFit="1" customWidth="1"/>
    <col min="15" max="15" width="1.28515625" customWidth="1"/>
    <col min="16" max="16" width="16" bestFit="1" customWidth="1"/>
    <col min="17" max="17" width="1.28515625" customWidth="1"/>
    <col min="18" max="18" width="19.42578125" customWidth="1"/>
    <col min="19" max="19" width="0.28515625" customWidth="1"/>
    <col min="22" max="22" width="17.7109375" style="23" bestFit="1" customWidth="1"/>
    <col min="23" max="23" width="26.85546875" customWidth="1"/>
  </cols>
  <sheetData>
    <row r="1" spans="1:18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4.45" customHeight="1" x14ac:dyDescent="0.2"/>
    <row r="5" spans="1:18" ht="19.5" customHeight="1" x14ac:dyDescent="0.2">
      <c r="A5" s="1" t="s">
        <v>281</v>
      </c>
      <c r="B5" s="41" t="s">
        <v>282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4.45" customHeight="1" x14ac:dyDescent="0.2">
      <c r="D6" s="60" t="s">
        <v>256</v>
      </c>
      <c r="E6" s="60"/>
      <c r="F6" s="60"/>
      <c r="G6" s="60"/>
      <c r="H6" s="60"/>
      <c r="I6" s="60"/>
      <c r="J6" s="60"/>
      <c r="L6" s="60" t="s">
        <v>257</v>
      </c>
      <c r="M6" s="60"/>
      <c r="N6" s="60"/>
      <c r="O6" s="60"/>
      <c r="P6" s="60"/>
      <c r="Q6" s="60"/>
      <c r="R6" s="6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8" customHeight="1" x14ac:dyDescent="0.2">
      <c r="A8" s="60" t="s">
        <v>283</v>
      </c>
      <c r="B8" s="60"/>
      <c r="D8" s="2" t="s">
        <v>284</v>
      </c>
      <c r="F8" s="2" t="s">
        <v>260</v>
      </c>
      <c r="H8" s="2" t="s">
        <v>261</v>
      </c>
      <c r="J8" s="2" t="s">
        <v>34</v>
      </c>
      <c r="L8" s="2" t="s">
        <v>284</v>
      </c>
      <c r="N8" s="2" t="s">
        <v>260</v>
      </c>
      <c r="P8" s="2" t="s">
        <v>261</v>
      </c>
      <c r="R8" s="2" t="s">
        <v>34</v>
      </c>
    </row>
    <row r="9" spans="1:18" ht="21.75" customHeight="1" x14ac:dyDescent="0.2">
      <c r="A9" s="61" t="s">
        <v>103</v>
      </c>
      <c r="B9" s="61"/>
      <c r="D9" s="6">
        <v>28196644407</v>
      </c>
      <c r="F9" s="6">
        <v>-19471470156</v>
      </c>
      <c r="H9" s="6">
        <v>12723394064</v>
      </c>
      <c r="J9" s="6">
        <v>21448568315</v>
      </c>
      <c r="L9" s="6">
        <f>SUMIFS('سود اوراق بهادار'!T:T,'سود اوراق بهادار'!A:A,$A9)</f>
        <v>336761247392</v>
      </c>
      <c r="N9" s="72">
        <f>SUMIFS('درآمد ناشی از تغییر قیمت اوراق'!Q:Q,'درآمد ناشی از تغییر قیمت اوراق'!A:A,$A9)</f>
        <v>174768317500</v>
      </c>
      <c r="O9" s="72"/>
      <c r="P9" s="6">
        <f>SUMIFS('درآمد ناشی از فروش'!Q:Q,'درآمد ناشی از فروش'!A:A,$A9)</f>
        <v>12741768594</v>
      </c>
      <c r="R9" s="6">
        <f>L9+N9+P9</f>
        <v>524271333486</v>
      </c>
    </row>
    <row r="10" spans="1:18" ht="21.75" customHeight="1" x14ac:dyDescent="0.2">
      <c r="A10" s="59" t="s">
        <v>101</v>
      </c>
      <c r="B10" s="59"/>
      <c r="D10" s="9">
        <v>0</v>
      </c>
      <c r="F10" s="9">
        <v>0</v>
      </c>
      <c r="H10" s="9">
        <v>0</v>
      </c>
      <c r="J10" s="9">
        <v>0</v>
      </c>
      <c r="L10" s="9">
        <f>SUMIFS('سود اوراق بهادار'!T:T,'سود اوراق بهادار'!A:A,$A10)</f>
        <v>148351995699</v>
      </c>
      <c r="N10" s="74">
        <f>SUMIFS('درآمد ناشی از تغییر قیمت اوراق'!Q:Q,'درآمد ناشی از تغییر قیمت اوراق'!A:A,$A10)</f>
        <v>215894500000</v>
      </c>
      <c r="O10" s="74"/>
      <c r="P10" s="9">
        <f>SUMIFS('درآمد ناشی از فروش'!Q:Q,'درآمد ناشی از فروش'!A:A,$A10)</f>
        <v>0</v>
      </c>
      <c r="R10" s="9">
        <f t="shared" ref="R10:R30" si="0">L10+N10+P10</f>
        <v>364246495699</v>
      </c>
    </row>
    <row r="11" spans="1:18" ht="21.75" customHeight="1" x14ac:dyDescent="0.2">
      <c r="A11" s="59" t="s">
        <v>109</v>
      </c>
      <c r="B11" s="59"/>
      <c r="D11" s="9">
        <v>0</v>
      </c>
      <c r="F11" s="9">
        <v>120472352628</v>
      </c>
      <c r="H11" s="9">
        <v>0</v>
      </c>
      <c r="J11" s="9">
        <v>120472352628</v>
      </c>
      <c r="L11" s="9">
        <f>SUMIFS('سود اوراق بهادار'!T:T,'سود اوراق بهادار'!A:A,$A11)</f>
        <v>27574147264</v>
      </c>
      <c r="N11" s="74">
        <f>SUMIFS('درآمد ناشی از تغییر قیمت اوراق'!Q:Q,'درآمد ناشی از تغییر قیمت اوراق'!A:A,$A11)</f>
        <v>-9860034309</v>
      </c>
      <c r="O11" s="74"/>
      <c r="P11" s="9">
        <f>SUMIFS('درآمد ناشی از فروش'!Q:Q,'درآمد ناشی از فروش'!A:A,$A11)</f>
        <v>0</v>
      </c>
      <c r="R11" s="9">
        <f t="shared" si="0"/>
        <v>17714112955</v>
      </c>
    </row>
    <row r="12" spans="1:18" ht="21.75" customHeight="1" x14ac:dyDescent="0.2">
      <c r="A12" s="59" t="s">
        <v>86</v>
      </c>
      <c r="B12" s="59"/>
      <c r="D12" s="9">
        <v>0</v>
      </c>
      <c r="F12" s="9">
        <v>0</v>
      </c>
      <c r="H12" s="9">
        <v>0</v>
      </c>
      <c r="J12" s="9">
        <v>0</v>
      </c>
      <c r="L12" s="9">
        <f>SUMIFS('سود اوراق بهادار'!T:T,'سود اوراق بهادار'!A:A,$A12)</f>
        <v>0</v>
      </c>
      <c r="N12" s="74">
        <f>SUMIFS('درآمد ناشی از تغییر قیمت اوراق'!Q:Q,'درآمد ناشی از تغییر قیمت اوراق'!A:A,$A12)</f>
        <v>99878613719</v>
      </c>
      <c r="O12" s="74"/>
      <c r="P12" s="9">
        <f>SUMIFS('درآمد ناشی از فروش'!Q:Q,'درآمد ناشی از فروش'!A:A,$A12)</f>
        <v>0</v>
      </c>
      <c r="R12" s="9">
        <f t="shared" si="0"/>
        <v>99878613719</v>
      </c>
    </row>
    <row r="13" spans="1:18" ht="21.75" customHeight="1" x14ac:dyDescent="0.2">
      <c r="A13" s="59" t="s">
        <v>95</v>
      </c>
      <c r="B13" s="59"/>
      <c r="D13" s="9">
        <v>20712952388</v>
      </c>
      <c r="F13" s="9">
        <v>16901935969</v>
      </c>
      <c r="H13" s="9">
        <v>0</v>
      </c>
      <c r="J13" s="9">
        <v>37614888357</v>
      </c>
      <c r="L13" s="9">
        <f>SUMIFS('سود اوراق بهادار'!T:T,'سود اوراق بهادار'!A:A,$A13)</f>
        <v>0</v>
      </c>
      <c r="N13" s="74">
        <f>SUMIFS('درآمد ناشی از تغییر قیمت اوراق'!Q:Q,'درآمد ناشی از تغییر قیمت اوراق'!A:A,$A13)</f>
        <v>92947089286</v>
      </c>
      <c r="O13" s="74"/>
      <c r="P13" s="9">
        <f>SUMIFS('درآمد ناشی از فروش'!Q:Q,'درآمد ناشی از فروش'!A:A,$A13)</f>
        <v>0</v>
      </c>
      <c r="R13" s="9">
        <f t="shared" si="0"/>
        <v>92947089286</v>
      </c>
    </row>
    <row r="14" spans="1:18" ht="21.75" customHeight="1" x14ac:dyDescent="0.2">
      <c r="A14" s="59" t="s">
        <v>98</v>
      </c>
      <c r="B14" s="59"/>
      <c r="D14" s="9">
        <v>0</v>
      </c>
      <c r="F14" s="9">
        <v>0</v>
      </c>
      <c r="H14" s="9">
        <v>0</v>
      </c>
      <c r="J14" s="9">
        <v>0</v>
      </c>
      <c r="L14" s="9">
        <f>SUMIFS('سود اوراق بهادار'!T:T,'سود اوراق بهادار'!A:A,$A14)</f>
        <v>0</v>
      </c>
      <c r="N14" s="74">
        <f>SUMIFS('درآمد ناشی از تغییر قیمت اوراق'!Q:Q,'درآمد ناشی از تغییر قیمت اوراق'!A:A,$A14)</f>
        <v>336267978783</v>
      </c>
      <c r="O14" s="74"/>
      <c r="P14" s="9">
        <f>SUMIFS('درآمد ناشی از فروش'!Q:Q,'درآمد ناشی از فروش'!A:A,$A14)</f>
        <v>1522896611</v>
      </c>
      <c r="R14" s="9">
        <f t="shared" si="0"/>
        <v>337790875394</v>
      </c>
    </row>
    <row r="15" spans="1:18" ht="21.75" customHeight="1" x14ac:dyDescent="0.2">
      <c r="A15" s="59" t="s">
        <v>112</v>
      </c>
      <c r="B15" s="59"/>
      <c r="D15" s="9">
        <v>0</v>
      </c>
      <c r="F15" s="9">
        <v>0</v>
      </c>
      <c r="H15" s="9">
        <v>0</v>
      </c>
      <c r="J15" s="9">
        <v>0</v>
      </c>
      <c r="L15" s="9">
        <f>SUMIFS('سود اوراق بهادار'!T:T,'سود اوراق بهادار'!A:A,$A15)</f>
        <v>58156047543</v>
      </c>
      <c r="N15" s="74">
        <f>SUMIFS('درآمد ناشی از تغییر قیمت اوراق'!Q:Q,'درآمد ناشی از تغییر قیمت اوراق'!A:A,$A15)</f>
        <v>29342909980</v>
      </c>
      <c r="O15" s="74"/>
      <c r="P15" s="9">
        <f>SUMIFS('درآمد ناشی از فروش'!Q:Q,'درآمد ناشی از فروش'!A:A,$A15)</f>
        <v>0</v>
      </c>
      <c r="R15" s="9">
        <f t="shared" si="0"/>
        <v>87498957523</v>
      </c>
    </row>
    <row r="16" spans="1:18" ht="21.75" customHeight="1" x14ac:dyDescent="0.2">
      <c r="A16" s="59" t="s">
        <v>115</v>
      </c>
      <c r="B16" s="59"/>
      <c r="D16" s="9">
        <v>0</v>
      </c>
      <c r="F16" s="9">
        <v>0</v>
      </c>
      <c r="H16" s="9">
        <v>0</v>
      </c>
      <c r="J16" s="9">
        <v>0</v>
      </c>
      <c r="L16" s="9">
        <f>SUMIFS('سود اوراق بهادار'!T:T,'سود اوراق بهادار'!A:A,$A16)</f>
        <v>49405140028</v>
      </c>
      <c r="N16" s="74">
        <f>SUMIFS('درآمد ناشی از تغییر قیمت اوراق'!Q:Q,'درآمد ناشی از تغییر قیمت اوراق'!A:A,$A16)</f>
        <v>14142984000</v>
      </c>
      <c r="O16" s="74"/>
      <c r="P16" s="9">
        <f>SUMIFS('درآمد ناشی از فروش'!Q:Q,'درآمد ناشی از فروش'!A:A,$A16)</f>
        <v>0</v>
      </c>
      <c r="R16" s="9">
        <f t="shared" si="0"/>
        <v>63548124028</v>
      </c>
    </row>
    <row r="17" spans="1:23" ht="21.75" customHeight="1" x14ac:dyDescent="0.2">
      <c r="A17" s="59" t="s">
        <v>118</v>
      </c>
      <c r="B17" s="59"/>
      <c r="D17" s="9">
        <v>0</v>
      </c>
      <c r="F17" s="9">
        <v>0</v>
      </c>
      <c r="H17" s="9">
        <v>0</v>
      </c>
      <c r="J17" s="9">
        <v>0</v>
      </c>
      <c r="L17" s="9">
        <f>SUMIFS('سود اوراق بهادار'!T:T,'سود اوراق بهادار'!A:A,$A17)</f>
        <v>218516703817</v>
      </c>
      <c r="N17" s="74">
        <f>SUMIFS('درآمد ناشی از تغییر قیمت اوراق'!Q:Q,'درآمد ناشی از تغییر قیمت اوراق'!A:A,$A17)</f>
        <v>-18535548797</v>
      </c>
      <c r="O17" s="74"/>
      <c r="P17" s="9">
        <f>SUMIFS('درآمد ناشی از فروش'!Q:Q,'درآمد ناشی از فروش'!A:A,$A17)</f>
        <v>340772125</v>
      </c>
      <c r="R17" s="9">
        <f t="shared" si="0"/>
        <v>200321927145</v>
      </c>
    </row>
    <row r="18" spans="1:23" ht="21.75" customHeight="1" x14ac:dyDescent="0.2">
      <c r="A18" s="59" t="s">
        <v>106</v>
      </c>
      <c r="B18" s="59"/>
      <c r="D18" s="9">
        <v>28114546993</v>
      </c>
      <c r="F18" s="9">
        <v>128317054094</v>
      </c>
      <c r="H18" s="9">
        <v>0</v>
      </c>
      <c r="J18" s="9">
        <v>156431601087</v>
      </c>
      <c r="L18" s="9">
        <f>SUMIFS('سود اوراق بهادار'!T:T,'سود اوراق بهادار'!A:A,$A18)</f>
        <v>256821383534</v>
      </c>
      <c r="N18" s="74">
        <f>SUMIFS('درآمد ناشی از تغییر قیمت اوراق'!Q:Q,'درآمد ناشی از تغییر قیمت اوراق'!A:A,$A18)</f>
        <v>0</v>
      </c>
      <c r="O18" s="74"/>
      <c r="P18" s="9">
        <f>SUMIFS('درآمد ناشی از فروش'!Q:Q,'درآمد ناشی از فروش'!A:A,$A18)</f>
        <v>0</v>
      </c>
      <c r="R18" s="9">
        <f t="shared" si="0"/>
        <v>256821383534</v>
      </c>
    </row>
    <row r="19" spans="1:23" ht="21.75" customHeight="1" x14ac:dyDescent="0.2">
      <c r="A19" s="59" t="s">
        <v>89</v>
      </c>
      <c r="B19" s="59"/>
      <c r="D19" s="9">
        <v>-2351299319</v>
      </c>
      <c r="F19" s="9">
        <v>0</v>
      </c>
      <c r="H19" s="9">
        <v>0</v>
      </c>
      <c r="J19" s="9">
        <v>-2351299319</v>
      </c>
      <c r="L19" s="9">
        <f>SUMIFS('سود اوراق بهادار'!T:T,'سود اوراق بهادار'!A:A,$A19)</f>
        <v>0</v>
      </c>
      <c r="N19" s="74">
        <f>SUMIFS('درآمد ناشی از تغییر قیمت اوراق'!Q:Q,'درآمد ناشی از تغییر قیمت اوراق'!A:A,$A19)</f>
        <v>8567269756</v>
      </c>
      <c r="O19" s="74"/>
      <c r="P19" s="9">
        <f>SUMIFS('درآمد ناشی از فروش'!Q:Q,'درآمد ناشی از فروش'!A:A,$A19)</f>
        <v>0</v>
      </c>
      <c r="R19" s="9">
        <f t="shared" si="0"/>
        <v>8567269756</v>
      </c>
    </row>
    <row r="20" spans="1:23" ht="21.75" customHeight="1" x14ac:dyDescent="0.2">
      <c r="A20" s="59" t="s">
        <v>82</v>
      </c>
      <c r="B20" s="59"/>
      <c r="D20" s="9">
        <v>17042492032</v>
      </c>
      <c r="F20" s="9">
        <v>104062135319</v>
      </c>
      <c r="H20" s="9">
        <v>0</v>
      </c>
      <c r="J20" s="9">
        <v>121104627351</v>
      </c>
      <c r="L20" s="9">
        <f>SUMIFS('سود اوراق بهادار'!T:T,'سود اوراق بهادار'!A:A,$A20)</f>
        <v>0</v>
      </c>
      <c r="N20" s="74">
        <f>SUMIFS('درآمد ناشی از تغییر قیمت اوراق'!Q:Q,'درآمد ناشی از تغییر قیمت اوراق'!A:A,$A20)</f>
        <v>-4941585157</v>
      </c>
      <c r="O20" s="74"/>
      <c r="P20" s="9">
        <f>SUMIFS('درآمد ناشی از فروش'!Q:Q,'درآمد ناشی از فروش'!A:A,$A20)</f>
        <v>0</v>
      </c>
      <c r="R20" s="9">
        <f t="shared" si="0"/>
        <v>-4941585157</v>
      </c>
    </row>
    <row r="21" spans="1:23" ht="21.75" customHeight="1" x14ac:dyDescent="0.2">
      <c r="A21" s="59" t="s">
        <v>92</v>
      </c>
      <c r="B21" s="59"/>
      <c r="D21" s="9">
        <v>7388758357</v>
      </c>
      <c r="F21" s="9">
        <v>59354140112</v>
      </c>
      <c r="H21" s="9">
        <v>0</v>
      </c>
      <c r="J21" s="9">
        <v>66742898469</v>
      </c>
      <c r="L21" s="9">
        <f>SUMIFS('سود اوراق بهادار'!T:T,'سود اوراق بهادار'!A:A,$A21)</f>
        <v>0</v>
      </c>
      <c r="N21" s="74">
        <f>SUMIFS('درآمد ناشی از تغییر قیمت اوراق'!Q:Q,'درآمد ناشی از تغییر قیمت اوراق'!A:A,$A21)</f>
        <v>-1184243125</v>
      </c>
      <c r="O21" s="74"/>
      <c r="P21" s="9">
        <f>SUMIFS('درآمد ناشی از فروش'!Q:Q,'درآمد ناشی از فروش'!A:A,$A21)</f>
        <v>0</v>
      </c>
      <c r="R21" s="9">
        <f t="shared" si="0"/>
        <v>-1184243125</v>
      </c>
    </row>
    <row r="22" spans="1:23" ht="21.75" customHeight="1" x14ac:dyDescent="0.2">
      <c r="A22" s="59" t="s">
        <v>121</v>
      </c>
      <c r="B22" s="59"/>
      <c r="D22" s="9">
        <v>3470717285</v>
      </c>
      <c r="F22" s="9">
        <v>2883977184</v>
      </c>
      <c r="H22" s="9">
        <v>0</v>
      </c>
      <c r="J22" s="9">
        <v>6354694469</v>
      </c>
      <c r="L22" s="9">
        <f>SUMIFS('سود اوراق بهادار'!T:T,'سود اوراق بهادار'!A:A,$A22)</f>
        <v>56852106731</v>
      </c>
      <c r="N22" s="74">
        <f>SUMIFS('درآمد ناشی از تغییر قیمت اوراق'!Q:Q,'درآمد ناشی از تغییر قیمت اوراق'!A:A,$A22)</f>
        <v>5887495292</v>
      </c>
      <c r="O22" s="74"/>
      <c r="P22" s="9">
        <f>SUMIFS('درآمد ناشی از فروش'!Q:Q,'درآمد ناشی از فروش'!A:A,$A22)</f>
        <v>0</v>
      </c>
      <c r="R22" s="9">
        <f t="shared" si="0"/>
        <v>62739602023</v>
      </c>
    </row>
    <row r="23" spans="1:23" ht="21.75" customHeight="1" x14ac:dyDescent="0.2">
      <c r="A23" s="59" t="s">
        <v>30</v>
      </c>
      <c r="B23" s="59"/>
      <c r="D23" s="9">
        <v>17501310936</v>
      </c>
      <c r="F23" s="9">
        <v>0</v>
      </c>
      <c r="H23" s="9">
        <v>0</v>
      </c>
      <c r="J23" s="9">
        <v>17501310936</v>
      </c>
      <c r="L23" s="9">
        <f>SUMIFS('سود اوراق بهادار'!T:T,'سود اوراق بهادار'!A:A,$A23)</f>
        <v>0</v>
      </c>
      <c r="N23" s="74">
        <f>SUMIFS('درآمد ناشی از تغییر قیمت اوراق'!Q:Q,'درآمد ناشی از تغییر قیمت اوراق'!A:A,$A23)</f>
        <v>0</v>
      </c>
      <c r="O23" s="74"/>
      <c r="P23" s="9">
        <f>SUMIFS('درآمد ناشی از فروش'!Q:Q,'درآمد ناشی از فروش'!A:A,$A23)</f>
        <v>-29891320659</v>
      </c>
      <c r="R23" s="9">
        <f t="shared" si="0"/>
        <v>-29891320659</v>
      </c>
    </row>
    <row r="24" spans="1:23" ht="21.75" customHeight="1" x14ac:dyDescent="0.2">
      <c r="A24" s="59" t="s">
        <v>265</v>
      </c>
      <c r="B24" s="59"/>
      <c r="D24" s="9">
        <v>0</v>
      </c>
      <c r="F24" s="9">
        <v>22315394601</v>
      </c>
      <c r="H24" s="9">
        <v>0</v>
      </c>
      <c r="J24" s="9">
        <v>22315394601</v>
      </c>
      <c r="L24" s="9">
        <f>SUMIFS('سود اوراق بهادار'!T:T,'سود اوراق بهادار'!A:A,$A24)</f>
        <v>0</v>
      </c>
      <c r="N24" s="74">
        <f>SUMIFS('درآمد ناشی از تغییر قیمت اوراق'!Q:Q,'درآمد ناشی از تغییر قیمت اوراق'!A:A,$A24)</f>
        <v>0</v>
      </c>
      <c r="O24" s="74"/>
      <c r="P24" s="9">
        <f>SUMIFS('درآمد ناشی از فروش'!Q:Q,'درآمد ناشی از فروش'!A:A,$A24)</f>
        <v>949112007</v>
      </c>
      <c r="R24" s="9">
        <f t="shared" si="0"/>
        <v>949112007</v>
      </c>
      <c r="W24" s="29"/>
    </row>
    <row r="25" spans="1:23" ht="21.75" customHeight="1" x14ac:dyDescent="0.2">
      <c r="A25" s="59" t="s">
        <v>285</v>
      </c>
      <c r="B25" s="59"/>
      <c r="D25" s="9">
        <v>0</v>
      </c>
      <c r="F25" s="9">
        <v>22521021325</v>
      </c>
      <c r="H25" s="9">
        <v>0</v>
      </c>
      <c r="J25" s="9">
        <v>22521021325</v>
      </c>
      <c r="L25" s="9">
        <f>SUMIFS('سود اوراق بهادار'!T:T,'سود اوراق بهادار'!A:A,$A25)</f>
        <v>0</v>
      </c>
      <c r="N25" s="74">
        <f>SUMIFS('درآمد ناشی از تغییر قیمت اوراق'!Q:Q,'درآمد ناشی از تغییر قیمت اوراق'!A:A,$A25)</f>
        <v>0</v>
      </c>
      <c r="O25" s="74"/>
      <c r="P25" s="9">
        <f>SUMIFS('درآمد ناشی از فروش'!Q:Q,'درآمد ناشی از فروش'!A:A,$A25)</f>
        <v>125906139819</v>
      </c>
      <c r="R25" s="9">
        <f t="shared" si="0"/>
        <v>125906139819</v>
      </c>
    </row>
    <row r="26" spans="1:23" ht="21.75" customHeight="1" x14ac:dyDescent="0.2">
      <c r="A26" s="59" t="s">
        <v>286</v>
      </c>
      <c r="B26" s="59"/>
      <c r="D26" s="9">
        <v>0</v>
      </c>
      <c r="F26" s="9">
        <v>-8784300715</v>
      </c>
      <c r="H26" s="9">
        <v>0</v>
      </c>
      <c r="J26" s="9">
        <v>-8784300715</v>
      </c>
      <c r="L26" s="9">
        <f>SUMIFS('سود اوراق بهادار'!T:T,'سود اوراق بهادار'!A:A,$A26)</f>
        <v>160507129305</v>
      </c>
      <c r="N26" s="74">
        <f>SUMIFS('درآمد ناشی از تغییر قیمت اوراق'!Q:Q,'درآمد ناشی از تغییر قیمت اوراق'!A:A,$A26)</f>
        <v>0</v>
      </c>
      <c r="O26" s="74"/>
      <c r="P26" s="9">
        <f>SUMIFS('درآمد ناشی از فروش'!Q:Q,'درآمد ناشی از فروش'!A:A,$A26)</f>
        <v>74865643925</v>
      </c>
      <c r="R26" s="9">
        <f t="shared" si="0"/>
        <v>235372773230</v>
      </c>
    </row>
    <row r="27" spans="1:23" ht="21.75" customHeight="1" x14ac:dyDescent="0.2">
      <c r="A27" s="59" t="s">
        <v>287</v>
      </c>
      <c r="B27" s="59"/>
      <c r="D27" s="9">
        <v>0</v>
      </c>
      <c r="F27" s="9">
        <v>-21871035156</v>
      </c>
      <c r="H27" s="9">
        <v>0</v>
      </c>
      <c r="J27" s="9">
        <v>-21871035156</v>
      </c>
      <c r="L27" s="9">
        <f>SUMIFS('سود اوراق بهادار'!T:T,'سود اوراق بهادار'!A:A,$A27)</f>
        <v>104520847638</v>
      </c>
      <c r="N27" s="74">
        <f>SUMIFS('درآمد ناشی از تغییر قیمت اوراق'!Q:Q,'درآمد ناشی از تغییر قیمت اوراق'!A:A,$A27)</f>
        <v>0</v>
      </c>
      <c r="O27" s="74"/>
      <c r="P27" s="9">
        <f>SUMIFS('درآمد ناشی از فروش'!Q:Q,'درآمد ناشی از فروش'!A:A,$A27)</f>
        <v>27585640625</v>
      </c>
      <c r="R27" s="9">
        <f t="shared" si="0"/>
        <v>132106488263</v>
      </c>
    </row>
    <row r="28" spans="1:23" ht="21.75" customHeight="1" x14ac:dyDescent="0.2">
      <c r="A28" s="59" t="s">
        <v>289</v>
      </c>
      <c r="B28" s="59"/>
      <c r="D28" s="9"/>
      <c r="F28" s="9"/>
      <c r="H28" s="9"/>
      <c r="J28" s="9"/>
      <c r="L28" s="9">
        <f>SUMIFS('سود اوراق بهادار'!T:T,'سود اوراق بهادار'!A:A,$A28)</f>
        <v>0</v>
      </c>
      <c r="N28" s="74">
        <f>SUMIFS('درآمد ناشی از تغییر قیمت اوراق'!Q:Q,'درآمد ناشی از تغییر قیمت اوراق'!A:A,$A28)</f>
        <v>0</v>
      </c>
      <c r="O28" s="74"/>
      <c r="P28" s="9">
        <f>SUMIFS('درآمد ناشی از فروش'!Q:Q,'درآمد ناشی از فروش'!A:A,$A28)</f>
        <v>19546594554</v>
      </c>
      <c r="R28" s="9">
        <f t="shared" si="0"/>
        <v>19546594554</v>
      </c>
    </row>
    <row r="29" spans="1:23" ht="21.75" customHeight="1" x14ac:dyDescent="0.2">
      <c r="A29" s="59" t="s">
        <v>290</v>
      </c>
      <c r="B29" s="59"/>
      <c r="D29" s="9"/>
      <c r="F29" s="9"/>
      <c r="H29" s="9"/>
      <c r="J29" s="9"/>
      <c r="L29" s="9">
        <f>SUMIFS('سود اوراق بهادار'!T:T,'سود اوراق بهادار'!A:A,$A29)</f>
        <v>0</v>
      </c>
      <c r="N29" s="74">
        <f>SUMIFS('درآمد ناشی از تغییر قیمت اوراق'!Q:Q,'درآمد ناشی از تغییر قیمت اوراق'!A:A,$A29)</f>
        <v>0</v>
      </c>
      <c r="O29" s="74"/>
      <c r="P29" s="9">
        <f>SUMIFS('درآمد ناشی از فروش'!Q:Q,'درآمد ناشی از فروش'!A:A,$A29)</f>
        <v>5015709389</v>
      </c>
      <c r="R29" s="9">
        <f t="shared" si="0"/>
        <v>5015709389</v>
      </c>
    </row>
    <row r="30" spans="1:23" ht="21.75" customHeight="1" x14ac:dyDescent="0.2">
      <c r="A30" s="57" t="s">
        <v>288</v>
      </c>
      <c r="B30" s="57"/>
      <c r="D30" s="13">
        <v>0</v>
      </c>
      <c r="F30" s="13">
        <v>-2148984549</v>
      </c>
      <c r="H30" s="13">
        <v>0</v>
      </c>
      <c r="J30" s="13">
        <v>-2148984549</v>
      </c>
      <c r="L30" s="9">
        <f>SUMIFS('سود اوراق بهادار'!T:T,'سود اوراق بهادار'!A:A,$A30)</f>
        <v>37119311055</v>
      </c>
      <c r="N30" s="74">
        <f>SUMIFS('درآمد ناشی از تغییر قیمت اوراق'!Q:Q,'درآمد ناشی از تغییر قیمت اوراق'!A:A,$A30)</f>
        <v>0</v>
      </c>
      <c r="O30" s="74"/>
      <c r="P30" s="9">
        <f>SUMIFS('درآمد ناشی از فروش'!Q:Q,'درآمد ناشی از فروش'!A:A,$A30)</f>
        <v>76123975000</v>
      </c>
      <c r="R30" s="9">
        <f t="shared" si="0"/>
        <v>113243286055</v>
      </c>
    </row>
    <row r="31" spans="1:23" ht="21.75" customHeight="1" thickBot="1" x14ac:dyDescent="0.5">
      <c r="B31" s="58"/>
      <c r="D31" s="16">
        <v>120076123079</v>
      </c>
      <c r="F31" s="16">
        <v>424552220656</v>
      </c>
      <c r="H31" s="16">
        <v>12723394064</v>
      </c>
      <c r="J31" s="16">
        <v>557351737799</v>
      </c>
      <c r="L31" s="16">
        <f>SUM(L9:L30)</f>
        <v>1454586060006</v>
      </c>
      <c r="N31" s="16">
        <v>943175746932</v>
      </c>
      <c r="P31" s="16">
        <f>SUM(P9:P30)</f>
        <v>314706931990</v>
      </c>
      <c r="R31" s="16">
        <f>SUM(R9:R30)</f>
        <v>2712468738924</v>
      </c>
      <c r="V31" s="55"/>
    </row>
    <row r="32" spans="1:23" ht="19.5" thickTop="1" x14ac:dyDescent="0.45">
      <c r="V32" s="55"/>
      <c r="W32" s="56"/>
    </row>
    <row r="33" spans="22:22" ht="18.75" x14ac:dyDescent="0.45">
      <c r="V33" s="55"/>
    </row>
    <row r="38" spans="22:22" ht="79.5" customHeight="1" x14ac:dyDescent="0.2"/>
  </sheetData>
  <mergeCells count="25">
    <mergeCell ref="N21:O21"/>
    <mergeCell ref="N22:O22"/>
    <mergeCell ref="N23:O23"/>
    <mergeCell ref="N29:O29"/>
    <mergeCell ref="N30:O30"/>
    <mergeCell ref="N24:O24"/>
    <mergeCell ref="N25:O25"/>
    <mergeCell ref="N26:O26"/>
    <mergeCell ref="N27:O27"/>
    <mergeCell ref="N28:O28"/>
    <mergeCell ref="N16:O16"/>
    <mergeCell ref="N17:O17"/>
    <mergeCell ref="N18:O18"/>
    <mergeCell ref="N19:O19"/>
    <mergeCell ref="N20:O20"/>
    <mergeCell ref="N11:O11"/>
    <mergeCell ref="N12:O12"/>
    <mergeCell ref="N13:O13"/>
    <mergeCell ref="N14:O14"/>
    <mergeCell ref="N15:O15"/>
    <mergeCell ref="A1:R1"/>
    <mergeCell ref="A2:R2"/>
    <mergeCell ref="A3:R3"/>
    <mergeCell ref="N9:O9"/>
    <mergeCell ref="N10:O10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H19"/>
  <sheetViews>
    <sheetView rightToLeft="1" workbookViewId="0">
      <selection activeCell="C21" sqref="C21"/>
    </sheetView>
  </sheetViews>
  <sheetFormatPr defaultRowHeight="12.75" x14ac:dyDescent="0.2"/>
  <cols>
    <col min="1" max="1" width="22.140625" bestFit="1" customWidth="1"/>
    <col min="2" max="2" width="84.85546875" bestFit="1" customWidth="1"/>
    <col min="3" max="3" width="10.42578125" customWidth="1"/>
    <col min="4" max="4" width="13" customWidth="1"/>
    <col min="5" max="5" width="9.140625" bestFit="1" customWidth="1"/>
    <col min="6" max="6" width="26.7109375" bestFit="1" customWidth="1"/>
    <col min="7" max="7" width="3.7109375" bestFit="1" customWidth="1"/>
    <col min="8" max="8" width="21.14062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8" ht="27" customHeight="1" x14ac:dyDescent="0.65">
      <c r="A1" s="83" t="s">
        <v>0</v>
      </c>
      <c r="B1" s="83"/>
      <c r="C1" s="83"/>
      <c r="D1" s="83"/>
      <c r="E1" s="83"/>
      <c r="F1" s="83"/>
      <c r="G1" s="83"/>
      <c r="H1" s="83"/>
    </row>
    <row r="2" spans="1:8" ht="23.25" customHeight="1" x14ac:dyDescent="0.65">
      <c r="A2" s="83" t="s">
        <v>237</v>
      </c>
      <c r="B2" s="83"/>
      <c r="C2" s="83"/>
      <c r="D2" s="83"/>
      <c r="E2" s="83"/>
      <c r="F2" s="83"/>
      <c r="G2" s="83"/>
      <c r="H2" s="83"/>
    </row>
    <row r="3" spans="1:8" ht="28.5" customHeight="1" x14ac:dyDescent="0.65">
      <c r="A3" s="83" t="s">
        <v>482</v>
      </c>
      <c r="B3" s="83"/>
      <c r="C3" s="83"/>
      <c r="D3" s="83"/>
      <c r="E3" s="83"/>
      <c r="F3" s="83"/>
      <c r="G3" s="83"/>
      <c r="H3" s="83"/>
    </row>
    <row r="4" spans="1:8" ht="19.5" customHeight="1" x14ac:dyDescent="0.2">
      <c r="A4" s="1" t="s">
        <v>291</v>
      </c>
      <c r="B4" s="41" t="s">
        <v>292</v>
      </c>
      <c r="C4" s="41"/>
      <c r="D4" s="41"/>
      <c r="E4" s="41"/>
      <c r="F4" s="41"/>
      <c r="G4" s="41"/>
      <c r="H4" s="41"/>
    </row>
    <row r="5" spans="1:8" ht="27.75" customHeight="1" x14ac:dyDescent="0.2">
      <c r="A5" s="42" t="s">
        <v>295</v>
      </c>
      <c r="B5" s="42" t="s">
        <v>296</v>
      </c>
      <c r="C5" s="42" t="s">
        <v>297</v>
      </c>
      <c r="D5" s="42" t="s">
        <v>47</v>
      </c>
      <c r="E5" s="42" t="s">
        <v>474</v>
      </c>
      <c r="F5" s="43" t="s">
        <v>293</v>
      </c>
      <c r="G5" s="42" t="s">
        <v>298</v>
      </c>
      <c r="H5" s="43" t="s">
        <v>294</v>
      </c>
    </row>
    <row r="6" spans="1:8" ht="14.45" customHeight="1" x14ac:dyDescent="0.2">
      <c r="A6" s="44" t="s">
        <v>481</v>
      </c>
      <c r="B6" s="45" t="s">
        <v>299</v>
      </c>
      <c r="C6" s="46" t="s">
        <v>475</v>
      </c>
      <c r="D6" s="47">
        <v>500000</v>
      </c>
      <c r="E6" s="47">
        <v>1000000</v>
      </c>
      <c r="F6" s="47">
        <v>17214000000</v>
      </c>
      <c r="G6" s="48">
        <v>0.23</v>
      </c>
      <c r="H6" s="48">
        <v>0.28999999999999998</v>
      </c>
    </row>
    <row r="7" spans="1:8" ht="14.45" customHeight="1" x14ac:dyDescent="0.2">
      <c r="A7" s="44" t="s">
        <v>476</v>
      </c>
      <c r="B7" s="45" t="s">
        <v>477</v>
      </c>
      <c r="C7" s="46" t="s">
        <v>478</v>
      </c>
      <c r="D7" s="47">
        <v>500000</v>
      </c>
      <c r="E7" s="47">
        <v>9990</v>
      </c>
      <c r="F7" s="47">
        <v>44000000000</v>
      </c>
      <c r="G7" s="48">
        <v>0.3</v>
      </c>
      <c r="H7" s="48">
        <v>0.38140000000000002</v>
      </c>
    </row>
    <row r="8" spans="1:8" ht="14.45" customHeight="1" x14ac:dyDescent="0.2">
      <c r="A8" s="44" t="s">
        <v>479</v>
      </c>
      <c r="B8" s="45" t="s">
        <v>299</v>
      </c>
      <c r="C8" s="46" t="s">
        <v>480</v>
      </c>
      <c r="D8" s="47">
        <v>1000000</v>
      </c>
      <c r="E8" s="47">
        <v>1000000</v>
      </c>
      <c r="F8" s="47">
        <v>46952000000</v>
      </c>
      <c r="G8" s="48">
        <v>0.26</v>
      </c>
      <c r="H8" s="48">
        <v>0.32</v>
      </c>
    </row>
    <row r="9" spans="1:8" ht="14.45" customHeight="1" x14ac:dyDescent="0.2">
      <c r="A9" s="84" t="s">
        <v>300</v>
      </c>
      <c r="B9" s="84"/>
      <c r="C9" s="84"/>
      <c r="D9" s="84"/>
      <c r="E9" s="84"/>
      <c r="F9" s="84"/>
      <c r="G9" s="49"/>
      <c r="H9" s="49"/>
    </row>
    <row r="10" spans="1:8" ht="14.45" customHeight="1" x14ac:dyDescent="0.2"/>
    <row r="11" spans="1:8" ht="14.45" customHeight="1" x14ac:dyDescent="0.2"/>
    <row r="12" spans="1:8" ht="14.45" customHeight="1" x14ac:dyDescent="0.2"/>
    <row r="13" spans="1:8" ht="14.45" customHeight="1" x14ac:dyDescent="0.2"/>
    <row r="14" spans="1:8" ht="14.45" customHeight="1" x14ac:dyDescent="0.2"/>
    <row r="15" spans="1:8" ht="14.45" customHeight="1" x14ac:dyDescent="0.2"/>
    <row r="16" spans="1:8" ht="14.45" customHeight="1" x14ac:dyDescent="0.2"/>
    <row r="17" ht="14.45" customHeight="1" x14ac:dyDescent="0.2"/>
    <row r="18" ht="14.45" customHeight="1" x14ac:dyDescent="0.2"/>
    <row r="19" ht="14.45" customHeight="1" x14ac:dyDescent="0.2"/>
  </sheetData>
  <mergeCells count="4">
    <mergeCell ref="A1:H1"/>
    <mergeCell ref="A2:H2"/>
    <mergeCell ref="A3:H3"/>
    <mergeCell ref="A9:F9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216"/>
  <sheetViews>
    <sheetView rightToLeft="1" topLeftCell="A197" workbookViewId="0">
      <selection activeCell="H221" sqref="H22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4.45" customHeight="1" x14ac:dyDescent="0.2"/>
    <row r="5" spans="1:10" ht="14.45" customHeight="1" x14ac:dyDescent="0.2">
      <c r="A5" s="1" t="s">
        <v>301</v>
      </c>
      <c r="B5" s="68" t="s">
        <v>302</v>
      </c>
      <c r="C5" s="68"/>
      <c r="D5" s="68"/>
      <c r="E5" s="68"/>
      <c r="F5" s="68"/>
      <c r="G5" s="68"/>
      <c r="H5" s="68"/>
      <c r="I5" s="68"/>
      <c r="J5" s="68"/>
    </row>
    <row r="6" spans="1:10" ht="14.45" customHeight="1" x14ac:dyDescent="0.2">
      <c r="D6" s="69" t="s">
        <v>256</v>
      </c>
      <c r="E6" s="69"/>
      <c r="F6" s="69"/>
      <c r="H6" s="69" t="s">
        <v>257</v>
      </c>
      <c r="I6" s="69"/>
      <c r="J6" s="69"/>
    </row>
    <row r="7" spans="1:10" ht="36.4" customHeight="1" x14ac:dyDescent="0.2">
      <c r="A7" s="69" t="s">
        <v>303</v>
      </c>
      <c r="B7" s="69"/>
      <c r="D7" s="19" t="s">
        <v>304</v>
      </c>
      <c r="E7" s="3"/>
      <c r="F7" s="19" t="s">
        <v>305</v>
      </c>
      <c r="H7" s="19" t="s">
        <v>304</v>
      </c>
      <c r="I7" s="3"/>
      <c r="J7" s="19" t="s">
        <v>305</v>
      </c>
    </row>
    <row r="8" spans="1:10" ht="21.75" customHeight="1" x14ac:dyDescent="0.2">
      <c r="A8" s="71" t="s">
        <v>141</v>
      </c>
      <c r="B8" s="71"/>
      <c r="D8" s="6">
        <v>0</v>
      </c>
      <c r="F8" s="7"/>
      <c r="H8" s="6">
        <v>31773</v>
      </c>
      <c r="J8" s="7"/>
    </row>
    <row r="9" spans="1:10" ht="21.75" customHeight="1" x14ac:dyDescent="0.2">
      <c r="A9" s="73" t="s">
        <v>143</v>
      </c>
      <c r="B9" s="73"/>
      <c r="D9" s="9">
        <v>0</v>
      </c>
      <c r="F9" s="10"/>
      <c r="H9" s="9">
        <v>132153</v>
      </c>
      <c r="J9" s="10"/>
    </row>
    <row r="10" spans="1:10" ht="21.75" customHeight="1" x14ac:dyDescent="0.2">
      <c r="A10" s="73" t="s">
        <v>144</v>
      </c>
      <c r="B10" s="73"/>
      <c r="D10" s="9">
        <v>0</v>
      </c>
      <c r="F10" s="10"/>
      <c r="H10" s="9">
        <v>27757</v>
      </c>
      <c r="J10" s="10"/>
    </row>
    <row r="11" spans="1:10" ht="21.75" customHeight="1" x14ac:dyDescent="0.2">
      <c r="A11" s="73" t="s">
        <v>148</v>
      </c>
      <c r="B11" s="73"/>
      <c r="D11" s="9">
        <v>0</v>
      </c>
      <c r="F11" s="10"/>
      <c r="H11" s="9">
        <v>239191</v>
      </c>
      <c r="J11" s="10"/>
    </row>
    <row r="12" spans="1:10" ht="21.75" customHeight="1" x14ac:dyDescent="0.2">
      <c r="A12" s="73" t="s">
        <v>149</v>
      </c>
      <c r="B12" s="73"/>
      <c r="D12" s="9">
        <v>0</v>
      </c>
      <c r="F12" s="10"/>
      <c r="H12" s="9">
        <v>1275843</v>
      </c>
      <c r="J12" s="10"/>
    </row>
    <row r="13" spans="1:10" ht="21.75" customHeight="1" x14ac:dyDescent="0.2">
      <c r="A13" s="73" t="s">
        <v>150</v>
      </c>
      <c r="B13" s="73"/>
      <c r="D13" s="9">
        <v>0</v>
      </c>
      <c r="F13" s="10"/>
      <c r="H13" s="9">
        <v>7877</v>
      </c>
      <c r="J13" s="10"/>
    </row>
    <row r="14" spans="1:10" ht="21.75" customHeight="1" x14ac:dyDescent="0.2">
      <c r="A14" s="73" t="s">
        <v>151</v>
      </c>
      <c r="B14" s="73"/>
      <c r="D14" s="9">
        <v>0</v>
      </c>
      <c r="F14" s="10"/>
      <c r="H14" s="9">
        <v>20804</v>
      </c>
      <c r="J14" s="10"/>
    </row>
    <row r="15" spans="1:10" ht="21.75" customHeight="1" x14ac:dyDescent="0.2">
      <c r="A15" s="73" t="s">
        <v>153</v>
      </c>
      <c r="B15" s="73"/>
      <c r="D15" s="9">
        <v>0</v>
      </c>
      <c r="F15" s="10"/>
      <c r="H15" s="9">
        <v>9422</v>
      </c>
      <c r="J15" s="10"/>
    </row>
    <row r="16" spans="1:10" ht="21.75" customHeight="1" x14ac:dyDescent="0.2">
      <c r="A16" s="73" t="s">
        <v>154</v>
      </c>
      <c r="B16" s="73"/>
      <c r="D16" s="9">
        <v>0</v>
      </c>
      <c r="F16" s="10"/>
      <c r="H16" s="9">
        <v>25723</v>
      </c>
      <c r="J16" s="10"/>
    </row>
    <row r="17" spans="1:10" ht="21.75" customHeight="1" x14ac:dyDescent="0.2">
      <c r="A17" s="73" t="s">
        <v>155</v>
      </c>
      <c r="B17" s="73"/>
      <c r="D17" s="9">
        <v>0</v>
      </c>
      <c r="F17" s="10"/>
      <c r="H17" s="9">
        <v>4702</v>
      </c>
      <c r="J17" s="10"/>
    </row>
    <row r="18" spans="1:10" ht="21.75" customHeight="1" x14ac:dyDescent="0.2">
      <c r="A18" s="73" t="s">
        <v>156</v>
      </c>
      <c r="B18" s="73"/>
      <c r="D18" s="9">
        <v>0</v>
      </c>
      <c r="F18" s="10"/>
      <c r="H18" s="9">
        <v>17627</v>
      </c>
      <c r="J18" s="10"/>
    </row>
    <row r="19" spans="1:10" ht="21.75" customHeight="1" x14ac:dyDescent="0.2">
      <c r="A19" s="73" t="s">
        <v>157</v>
      </c>
      <c r="B19" s="73"/>
      <c r="D19" s="9">
        <v>170570</v>
      </c>
      <c r="F19" s="10"/>
      <c r="H19" s="9">
        <v>6337665</v>
      </c>
      <c r="J19" s="10"/>
    </row>
    <row r="20" spans="1:10" ht="21.75" customHeight="1" x14ac:dyDescent="0.2">
      <c r="A20" s="73" t="s">
        <v>306</v>
      </c>
      <c r="B20" s="73"/>
      <c r="D20" s="9">
        <v>0</v>
      </c>
      <c r="F20" s="10"/>
      <c r="H20" s="9">
        <v>907311493</v>
      </c>
      <c r="J20" s="10"/>
    </row>
    <row r="21" spans="1:10" ht="21.75" customHeight="1" x14ac:dyDescent="0.2">
      <c r="A21" s="73" t="s">
        <v>159</v>
      </c>
      <c r="B21" s="73"/>
      <c r="D21" s="9">
        <v>0</v>
      </c>
      <c r="F21" s="10"/>
      <c r="H21" s="9">
        <v>7824</v>
      </c>
      <c r="J21" s="10"/>
    </row>
    <row r="22" spans="1:10" ht="21.75" customHeight="1" x14ac:dyDescent="0.2">
      <c r="A22" s="73" t="s">
        <v>307</v>
      </c>
      <c r="B22" s="73"/>
      <c r="D22" s="9">
        <v>0</v>
      </c>
      <c r="F22" s="10"/>
      <c r="H22" s="9">
        <v>107715632</v>
      </c>
      <c r="J22" s="10"/>
    </row>
    <row r="23" spans="1:10" ht="21.75" customHeight="1" x14ac:dyDescent="0.2">
      <c r="A23" s="73" t="s">
        <v>308</v>
      </c>
      <c r="B23" s="73"/>
      <c r="D23" s="9">
        <v>0</v>
      </c>
      <c r="F23" s="10"/>
      <c r="H23" s="9">
        <v>58089065</v>
      </c>
      <c r="J23" s="10"/>
    </row>
    <row r="24" spans="1:10" ht="21.75" customHeight="1" x14ac:dyDescent="0.2">
      <c r="A24" s="73" t="s">
        <v>309</v>
      </c>
      <c r="B24" s="73"/>
      <c r="D24" s="9">
        <v>0</v>
      </c>
      <c r="F24" s="10"/>
      <c r="H24" s="9">
        <v>121024397</v>
      </c>
      <c r="J24" s="10"/>
    </row>
    <row r="25" spans="1:10" ht="21.75" customHeight="1" x14ac:dyDescent="0.2">
      <c r="A25" s="73" t="s">
        <v>310</v>
      </c>
      <c r="B25" s="73"/>
      <c r="D25" s="9">
        <v>0</v>
      </c>
      <c r="F25" s="10"/>
      <c r="H25" s="9">
        <v>27931844</v>
      </c>
      <c r="J25" s="10"/>
    </row>
    <row r="26" spans="1:10" ht="21.75" customHeight="1" x14ac:dyDescent="0.2">
      <c r="A26" s="73" t="s">
        <v>311</v>
      </c>
      <c r="B26" s="73"/>
      <c r="D26" s="9">
        <v>0</v>
      </c>
      <c r="F26" s="10"/>
      <c r="H26" s="9">
        <v>402513685</v>
      </c>
      <c r="J26" s="10"/>
    </row>
    <row r="27" spans="1:10" ht="21.75" customHeight="1" x14ac:dyDescent="0.2">
      <c r="A27" s="73" t="s">
        <v>312</v>
      </c>
      <c r="B27" s="73"/>
      <c r="D27" s="9">
        <v>0</v>
      </c>
      <c r="F27" s="10"/>
      <c r="H27" s="9">
        <v>3332162596</v>
      </c>
      <c r="J27" s="10"/>
    </row>
    <row r="28" spans="1:10" ht="21.75" customHeight="1" x14ac:dyDescent="0.2">
      <c r="A28" s="73" t="s">
        <v>313</v>
      </c>
      <c r="B28" s="73"/>
      <c r="D28" s="9">
        <v>0</v>
      </c>
      <c r="F28" s="10"/>
      <c r="H28" s="9">
        <v>3101128774</v>
      </c>
      <c r="J28" s="10"/>
    </row>
    <row r="29" spans="1:10" ht="21.75" customHeight="1" x14ac:dyDescent="0.2">
      <c r="A29" s="73" t="s">
        <v>314</v>
      </c>
      <c r="B29" s="73"/>
      <c r="D29" s="9">
        <v>0</v>
      </c>
      <c r="F29" s="10"/>
      <c r="H29" s="9">
        <v>16333688506</v>
      </c>
      <c r="J29" s="10"/>
    </row>
    <row r="30" spans="1:10" ht="21.75" customHeight="1" x14ac:dyDescent="0.2">
      <c r="A30" s="73" t="s">
        <v>315</v>
      </c>
      <c r="B30" s="73"/>
      <c r="D30" s="9">
        <v>0</v>
      </c>
      <c r="F30" s="10"/>
      <c r="H30" s="9">
        <v>878555191</v>
      </c>
      <c r="J30" s="10"/>
    </row>
    <row r="31" spans="1:10" ht="21.75" customHeight="1" x14ac:dyDescent="0.2">
      <c r="A31" s="73" t="s">
        <v>161</v>
      </c>
      <c r="B31" s="73"/>
      <c r="D31" s="9">
        <v>996826</v>
      </c>
      <c r="F31" s="10"/>
      <c r="H31" s="9">
        <v>1997413</v>
      </c>
      <c r="J31" s="10"/>
    </row>
    <row r="32" spans="1:10" ht="21.75" customHeight="1" x14ac:dyDescent="0.2">
      <c r="A32" s="73" t="s">
        <v>316</v>
      </c>
      <c r="B32" s="73"/>
      <c r="D32" s="9">
        <v>0</v>
      </c>
      <c r="F32" s="10"/>
      <c r="H32" s="9">
        <v>4214958907</v>
      </c>
      <c r="J32" s="10"/>
    </row>
    <row r="33" spans="1:10" ht="21.75" customHeight="1" x14ac:dyDescent="0.2">
      <c r="A33" s="73" t="s">
        <v>317</v>
      </c>
      <c r="B33" s="73"/>
      <c r="D33" s="9">
        <v>0</v>
      </c>
      <c r="F33" s="10"/>
      <c r="H33" s="9">
        <v>7752054863</v>
      </c>
      <c r="J33" s="10"/>
    </row>
    <row r="34" spans="1:10" ht="21.75" customHeight="1" x14ac:dyDescent="0.2">
      <c r="A34" s="73" t="s">
        <v>318</v>
      </c>
      <c r="B34" s="73"/>
      <c r="D34" s="9">
        <v>0</v>
      </c>
      <c r="F34" s="10"/>
      <c r="H34" s="9">
        <v>5208339399</v>
      </c>
      <c r="J34" s="10"/>
    </row>
    <row r="35" spans="1:10" ht="21.75" customHeight="1" x14ac:dyDescent="0.2">
      <c r="A35" s="73" t="s">
        <v>319</v>
      </c>
      <c r="B35" s="73"/>
      <c r="D35" s="9">
        <v>0</v>
      </c>
      <c r="F35" s="10"/>
      <c r="H35" s="9">
        <v>3327753425</v>
      </c>
      <c r="J35" s="10"/>
    </row>
    <row r="36" spans="1:10" ht="21.75" customHeight="1" x14ac:dyDescent="0.2">
      <c r="A36" s="73" t="s">
        <v>320</v>
      </c>
      <c r="B36" s="73"/>
      <c r="D36" s="9">
        <v>0</v>
      </c>
      <c r="F36" s="10"/>
      <c r="H36" s="9">
        <v>3069315069</v>
      </c>
      <c r="J36" s="10"/>
    </row>
    <row r="37" spans="1:10" ht="21.75" customHeight="1" x14ac:dyDescent="0.2">
      <c r="A37" s="73" t="s">
        <v>321</v>
      </c>
      <c r="B37" s="73"/>
      <c r="D37" s="9">
        <v>0</v>
      </c>
      <c r="F37" s="10"/>
      <c r="H37" s="9">
        <v>1407123288</v>
      </c>
      <c r="J37" s="10"/>
    </row>
    <row r="38" spans="1:10" ht="21.75" customHeight="1" x14ac:dyDescent="0.2">
      <c r="A38" s="73" t="s">
        <v>162</v>
      </c>
      <c r="B38" s="73"/>
      <c r="D38" s="9">
        <v>0</v>
      </c>
      <c r="F38" s="10"/>
      <c r="H38" s="9">
        <v>52704</v>
      </c>
      <c r="J38" s="10"/>
    </row>
    <row r="39" spans="1:10" ht="21.75" customHeight="1" x14ac:dyDescent="0.2">
      <c r="A39" s="73" t="s">
        <v>322</v>
      </c>
      <c r="B39" s="73"/>
      <c r="D39" s="9">
        <v>0</v>
      </c>
      <c r="F39" s="10"/>
      <c r="H39" s="9">
        <v>37341901636</v>
      </c>
      <c r="J39" s="10"/>
    </row>
    <row r="40" spans="1:10" ht="21.75" customHeight="1" x14ac:dyDescent="0.2">
      <c r="A40" s="73" t="s">
        <v>163</v>
      </c>
      <c r="B40" s="73"/>
      <c r="D40" s="9">
        <v>0</v>
      </c>
      <c r="F40" s="10"/>
      <c r="H40" s="9">
        <v>386978</v>
      </c>
      <c r="J40" s="10"/>
    </row>
    <row r="41" spans="1:10" ht="21.75" customHeight="1" x14ac:dyDescent="0.2">
      <c r="A41" s="73" t="s">
        <v>323</v>
      </c>
      <c r="B41" s="73"/>
      <c r="D41" s="9">
        <v>0</v>
      </c>
      <c r="F41" s="10"/>
      <c r="H41" s="9">
        <v>29340065576</v>
      </c>
      <c r="J41" s="10"/>
    </row>
    <row r="42" spans="1:10" ht="21.75" customHeight="1" x14ac:dyDescent="0.2">
      <c r="A42" s="73" t="s">
        <v>164</v>
      </c>
      <c r="B42" s="73"/>
      <c r="D42" s="9">
        <v>5547455569</v>
      </c>
      <c r="F42" s="10"/>
      <c r="H42" s="9">
        <v>35197285364</v>
      </c>
      <c r="J42" s="10"/>
    </row>
    <row r="43" spans="1:10" ht="21.75" customHeight="1" x14ac:dyDescent="0.2">
      <c r="A43" s="73" t="s">
        <v>324</v>
      </c>
      <c r="B43" s="73"/>
      <c r="D43" s="9">
        <v>0</v>
      </c>
      <c r="F43" s="10"/>
      <c r="H43" s="9">
        <v>6273830584</v>
      </c>
      <c r="J43" s="10"/>
    </row>
    <row r="44" spans="1:10" ht="21.75" customHeight="1" x14ac:dyDescent="0.2">
      <c r="A44" s="73" t="s">
        <v>325</v>
      </c>
      <c r="B44" s="73"/>
      <c r="D44" s="9">
        <v>0</v>
      </c>
      <c r="F44" s="10"/>
      <c r="H44" s="9">
        <v>5757260300</v>
      </c>
      <c r="J44" s="10"/>
    </row>
    <row r="45" spans="1:10" ht="21.75" customHeight="1" x14ac:dyDescent="0.2">
      <c r="A45" s="73" t="s">
        <v>326</v>
      </c>
      <c r="B45" s="73"/>
      <c r="D45" s="9">
        <v>0</v>
      </c>
      <c r="F45" s="10"/>
      <c r="H45" s="9">
        <v>7289874704</v>
      </c>
      <c r="J45" s="10"/>
    </row>
    <row r="46" spans="1:10" ht="21.75" customHeight="1" x14ac:dyDescent="0.2">
      <c r="A46" s="73" t="s">
        <v>327</v>
      </c>
      <c r="B46" s="73"/>
      <c r="D46" s="9">
        <v>0</v>
      </c>
      <c r="F46" s="10"/>
      <c r="H46" s="9">
        <v>71635293</v>
      </c>
      <c r="J46" s="10"/>
    </row>
    <row r="47" spans="1:10" ht="21.75" customHeight="1" x14ac:dyDescent="0.2">
      <c r="A47" s="73" t="s">
        <v>328</v>
      </c>
      <c r="B47" s="73"/>
      <c r="D47" s="9">
        <v>0</v>
      </c>
      <c r="F47" s="10"/>
      <c r="H47" s="9">
        <v>6340726</v>
      </c>
      <c r="J47" s="10"/>
    </row>
    <row r="48" spans="1:10" ht="21.75" customHeight="1" x14ac:dyDescent="0.2">
      <c r="A48" s="73" t="s">
        <v>329</v>
      </c>
      <c r="B48" s="73"/>
      <c r="D48" s="9">
        <v>0</v>
      </c>
      <c r="F48" s="10"/>
      <c r="H48" s="9">
        <v>15660018</v>
      </c>
      <c r="J48" s="10"/>
    </row>
    <row r="49" spans="1:10" ht="21.75" customHeight="1" x14ac:dyDescent="0.2">
      <c r="A49" s="73" t="s">
        <v>330</v>
      </c>
      <c r="B49" s="73"/>
      <c r="D49" s="9">
        <v>0</v>
      </c>
      <c r="F49" s="10"/>
      <c r="H49" s="9">
        <v>2843946365</v>
      </c>
      <c r="J49" s="10"/>
    </row>
    <row r="50" spans="1:10" ht="21.75" customHeight="1" x14ac:dyDescent="0.2">
      <c r="A50" s="73" t="s">
        <v>331</v>
      </c>
      <c r="B50" s="73"/>
      <c r="D50" s="9">
        <v>0</v>
      </c>
      <c r="F50" s="10"/>
      <c r="H50" s="9">
        <v>11448817750</v>
      </c>
      <c r="J50" s="10"/>
    </row>
    <row r="51" spans="1:10" ht="21.75" customHeight="1" x14ac:dyDescent="0.2">
      <c r="A51" s="73" t="s">
        <v>332</v>
      </c>
      <c r="B51" s="73"/>
      <c r="D51" s="9">
        <v>0</v>
      </c>
      <c r="F51" s="10"/>
      <c r="H51" s="9">
        <v>34842140728</v>
      </c>
      <c r="J51" s="10"/>
    </row>
    <row r="52" spans="1:10" ht="21.75" customHeight="1" x14ac:dyDescent="0.2">
      <c r="A52" s="73" t="s">
        <v>333</v>
      </c>
      <c r="B52" s="73"/>
      <c r="D52" s="9">
        <v>0</v>
      </c>
      <c r="F52" s="10"/>
      <c r="H52" s="9">
        <v>8215748550</v>
      </c>
      <c r="J52" s="10"/>
    </row>
    <row r="53" spans="1:10" ht="21.75" customHeight="1" x14ac:dyDescent="0.2">
      <c r="A53" s="73" t="s">
        <v>334</v>
      </c>
      <c r="B53" s="73"/>
      <c r="D53" s="9">
        <v>0</v>
      </c>
      <c r="F53" s="10"/>
      <c r="H53" s="9">
        <v>789047461</v>
      </c>
      <c r="J53" s="10"/>
    </row>
    <row r="54" spans="1:10" ht="21.75" customHeight="1" x14ac:dyDescent="0.2">
      <c r="A54" s="73" t="s">
        <v>335</v>
      </c>
      <c r="B54" s="73"/>
      <c r="D54" s="9">
        <v>0</v>
      </c>
      <c r="F54" s="10"/>
      <c r="H54" s="9">
        <v>26872808345</v>
      </c>
      <c r="J54" s="10"/>
    </row>
    <row r="55" spans="1:10" ht="21.75" customHeight="1" x14ac:dyDescent="0.2">
      <c r="A55" s="73" t="s">
        <v>336</v>
      </c>
      <c r="B55" s="73"/>
      <c r="D55" s="9">
        <v>0</v>
      </c>
      <c r="F55" s="10"/>
      <c r="H55" s="9">
        <v>52738646097</v>
      </c>
      <c r="J55" s="10"/>
    </row>
    <row r="56" spans="1:10" ht="21.75" customHeight="1" x14ac:dyDescent="0.2">
      <c r="A56" s="73" t="s">
        <v>337</v>
      </c>
      <c r="B56" s="73"/>
      <c r="D56" s="9">
        <v>0</v>
      </c>
      <c r="F56" s="10"/>
      <c r="H56" s="9">
        <v>18467755706</v>
      </c>
      <c r="J56" s="10"/>
    </row>
    <row r="57" spans="1:10" ht="21.75" customHeight="1" x14ac:dyDescent="0.2">
      <c r="A57" s="73" t="s">
        <v>338</v>
      </c>
      <c r="B57" s="73"/>
      <c r="D57" s="9">
        <v>0</v>
      </c>
      <c r="F57" s="10"/>
      <c r="H57" s="9">
        <v>95627517818</v>
      </c>
      <c r="J57" s="10"/>
    </row>
    <row r="58" spans="1:10" ht="21.75" customHeight="1" x14ac:dyDescent="0.2">
      <c r="A58" s="73" t="s">
        <v>339</v>
      </c>
      <c r="B58" s="73"/>
      <c r="D58" s="9">
        <v>0</v>
      </c>
      <c r="F58" s="10"/>
      <c r="H58" s="9">
        <v>372860615694</v>
      </c>
      <c r="J58" s="10"/>
    </row>
    <row r="59" spans="1:10" ht="21.75" customHeight="1" x14ac:dyDescent="0.2">
      <c r="A59" s="73" t="s">
        <v>340</v>
      </c>
      <c r="B59" s="73"/>
      <c r="D59" s="9">
        <v>0</v>
      </c>
      <c r="F59" s="10"/>
      <c r="H59" s="9">
        <v>117427370406</v>
      </c>
      <c r="J59" s="10"/>
    </row>
    <row r="60" spans="1:10" ht="21.75" customHeight="1" x14ac:dyDescent="0.2">
      <c r="A60" s="73" t="s">
        <v>341</v>
      </c>
      <c r="B60" s="73"/>
      <c r="D60" s="9">
        <v>0</v>
      </c>
      <c r="F60" s="10"/>
      <c r="H60" s="9">
        <v>91260448547</v>
      </c>
      <c r="J60" s="10"/>
    </row>
    <row r="61" spans="1:10" ht="21.75" customHeight="1" x14ac:dyDescent="0.2">
      <c r="A61" s="73" t="s">
        <v>342</v>
      </c>
      <c r="B61" s="73"/>
      <c r="D61" s="9">
        <v>0</v>
      </c>
      <c r="F61" s="10"/>
      <c r="H61" s="9">
        <v>58473331280</v>
      </c>
      <c r="J61" s="10"/>
    </row>
    <row r="62" spans="1:10" ht="21.75" customHeight="1" x14ac:dyDescent="0.2">
      <c r="A62" s="73" t="s">
        <v>343</v>
      </c>
      <c r="B62" s="73"/>
      <c r="D62" s="9">
        <v>0</v>
      </c>
      <c r="F62" s="10"/>
      <c r="H62" s="9">
        <v>28103436021</v>
      </c>
      <c r="J62" s="10"/>
    </row>
    <row r="63" spans="1:10" ht="21.75" customHeight="1" x14ac:dyDescent="0.2">
      <c r="A63" s="73" t="s">
        <v>344</v>
      </c>
      <c r="B63" s="73"/>
      <c r="D63" s="9">
        <v>0</v>
      </c>
      <c r="F63" s="10"/>
      <c r="H63" s="9">
        <v>5304866169</v>
      </c>
      <c r="J63" s="10"/>
    </row>
    <row r="64" spans="1:10" ht="21.75" customHeight="1" x14ac:dyDescent="0.2">
      <c r="A64" s="73" t="s">
        <v>345</v>
      </c>
      <c r="B64" s="73"/>
      <c r="D64" s="9">
        <v>0</v>
      </c>
      <c r="F64" s="10"/>
      <c r="H64" s="9">
        <v>2792921136</v>
      </c>
      <c r="J64" s="10"/>
    </row>
    <row r="65" spans="1:10" ht="21.75" customHeight="1" x14ac:dyDescent="0.2">
      <c r="A65" s="73" t="s">
        <v>346</v>
      </c>
      <c r="B65" s="73"/>
      <c r="D65" s="9">
        <v>0</v>
      </c>
      <c r="F65" s="10"/>
      <c r="H65" s="9">
        <v>3657344257</v>
      </c>
      <c r="J65" s="10"/>
    </row>
    <row r="66" spans="1:10" ht="21.75" customHeight="1" x14ac:dyDescent="0.2">
      <c r="A66" s="73" t="s">
        <v>347</v>
      </c>
      <c r="B66" s="73"/>
      <c r="D66" s="9">
        <v>0</v>
      </c>
      <c r="F66" s="10"/>
      <c r="H66" s="9">
        <v>26947501635</v>
      </c>
      <c r="J66" s="10"/>
    </row>
    <row r="67" spans="1:10" ht="21.75" customHeight="1" x14ac:dyDescent="0.2">
      <c r="A67" s="73" t="s">
        <v>348</v>
      </c>
      <c r="B67" s="73"/>
      <c r="D67" s="9">
        <v>0</v>
      </c>
      <c r="F67" s="10"/>
      <c r="H67" s="9">
        <v>5459087801</v>
      </c>
      <c r="J67" s="10"/>
    </row>
    <row r="68" spans="1:10" ht="21.75" customHeight="1" x14ac:dyDescent="0.2">
      <c r="A68" s="73" t="s">
        <v>349</v>
      </c>
      <c r="B68" s="73"/>
      <c r="D68" s="9">
        <v>0</v>
      </c>
      <c r="F68" s="10"/>
      <c r="H68" s="9">
        <v>38401018696</v>
      </c>
      <c r="J68" s="10"/>
    </row>
    <row r="69" spans="1:10" ht="21.75" customHeight="1" x14ac:dyDescent="0.2">
      <c r="A69" s="73" t="s">
        <v>350</v>
      </c>
      <c r="B69" s="73"/>
      <c r="D69" s="9">
        <v>0</v>
      </c>
      <c r="F69" s="10"/>
      <c r="H69" s="9">
        <v>2954952246</v>
      </c>
      <c r="J69" s="10"/>
    </row>
    <row r="70" spans="1:10" ht="21.75" customHeight="1" x14ac:dyDescent="0.2">
      <c r="A70" s="73" t="s">
        <v>351</v>
      </c>
      <c r="B70" s="73"/>
      <c r="D70" s="9">
        <v>0</v>
      </c>
      <c r="F70" s="10"/>
      <c r="H70" s="9">
        <v>83015721283</v>
      </c>
      <c r="J70" s="10"/>
    </row>
    <row r="71" spans="1:10" ht="21.75" customHeight="1" x14ac:dyDescent="0.2">
      <c r="A71" s="73" t="s">
        <v>352</v>
      </c>
      <c r="B71" s="73"/>
      <c r="D71" s="9">
        <v>0</v>
      </c>
      <c r="F71" s="10"/>
      <c r="H71" s="9">
        <v>36118175341</v>
      </c>
      <c r="J71" s="10"/>
    </row>
    <row r="72" spans="1:10" ht="21.75" customHeight="1" x14ac:dyDescent="0.2">
      <c r="A72" s="73" t="s">
        <v>353</v>
      </c>
      <c r="B72" s="73"/>
      <c r="D72" s="9">
        <v>0</v>
      </c>
      <c r="F72" s="10"/>
      <c r="H72" s="9">
        <v>19263133153</v>
      </c>
      <c r="J72" s="10"/>
    </row>
    <row r="73" spans="1:10" ht="21.75" customHeight="1" x14ac:dyDescent="0.2">
      <c r="A73" s="73" t="s">
        <v>165</v>
      </c>
      <c r="B73" s="73"/>
      <c r="D73" s="9">
        <v>38836220876</v>
      </c>
      <c r="F73" s="10"/>
      <c r="H73" s="9">
        <v>464199660778</v>
      </c>
      <c r="J73" s="10"/>
    </row>
    <row r="74" spans="1:10" ht="21.75" customHeight="1" x14ac:dyDescent="0.2">
      <c r="A74" s="73" t="s">
        <v>354</v>
      </c>
      <c r="B74" s="73"/>
      <c r="D74" s="9">
        <v>0</v>
      </c>
      <c r="F74" s="10"/>
      <c r="H74" s="9">
        <v>3581278445</v>
      </c>
      <c r="J74" s="10"/>
    </row>
    <row r="75" spans="1:10" ht="21.75" customHeight="1" x14ac:dyDescent="0.2">
      <c r="A75" s="73" t="s">
        <v>355</v>
      </c>
      <c r="B75" s="73"/>
      <c r="D75" s="9">
        <v>0</v>
      </c>
      <c r="F75" s="10"/>
      <c r="H75" s="9">
        <v>2806719210</v>
      </c>
      <c r="J75" s="10"/>
    </row>
    <row r="76" spans="1:10" ht="21.75" customHeight="1" x14ac:dyDescent="0.2">
      <c r="A76" s="73" t="s">
        <v>356</v>
      </c>
      <c r="B76" s="73"/>
      <c r="D76" s="9">
        <v>0</v>
      </c>
      <c r="F76" s="10"/>
      <c r="H76" s="9">
        <v>109917277375</v>
      </c>
      <c r="J76" s="10"/>
    </row>
    <row r="77" spans="1:10" ht="21.75" customHeight="1" x14ac:dyDescent="0.2">
      <c r="A77" s="73" t="s">
        <v>357</v>
      </c>
      <c r="B77" s="73"/>
      <c r="D77" s="9">
        <v>0</v>
      </c>
      <c r="F77" s="10"/>
      <c r="H77" s="9">
        <v>12800595739</v>
      </c>
      <c r="J77" s="10"/>
    </row>
    <row r="78" spans="1:10" ht="21.75" customHeight="1" x14ac:dyDescent="0.2">
      <c r="A78" s="73" t="s">
        <v>358</v>
      </c>
      <c r="B78" s="73"/>
      <c r="D78" s="9">
        <v>0</v>
      </c>
      <c r="F78" s="10"/>
      <c r="H78" s="9">
        <v>34158461651</v>
      </c>
      <c r="J78" s="10"/>
    </row>
    <row r="79" spans="1:10" ht="21.75" customHeight="1" x14ac:dyDescent="0.2">
      <c r="A79" s="73" t="s">
        <v>359</v>
      </c>
      <c r="B79" s="73"/>
      <c r="D79" s="9">
        <v>0</v>
      </c>
      <c r="F79" s="10"/>
      <c r="H79" s="9">
        <v>63191966134</v>
      </c>
      <c r="J79" s="10"/>
    </row>
    <row r="80" spans="1:10" ht="21.75" customHeight="1" x14ac:dyDescent="0.2">
      <c r="A80" s="73" t="s">
        <v>360</v>
      </c>
      <c r="B80" s="73"/>
      <c r="D80" s="9">
        <v>0</v>
      </c>
      <c r="F80" s="10"/>
      <c r="H80" s="9">
        <v>44845887869</v>
      </c>
      <c r="J80" s="10"/>
    </row>
    <row r="81" spans="1:10" ht="21.75" customHeight="1" x14ac:dyDescent="0.2">
      <c r="A81" s="73" t="s">
        <v>361</v>
      </c>
      <c r="B81" s="73"/>
      <c r="D81" s="9">
        <v>0</v>
      </c>
      <c r="F81" s="10"/>
      <c r="H81" s="9">
        <v>188618703336</v>
      </c>
      <c r="J81" s="10"/>
    </row>
    <row r="82" spans="1:10" ht="21.75" customHeight="1" x14ac:dyDescent="0.2">
      <c r="A82" s="73" t="s">
        <v>362</v>
      </c>
      <c r="B82" s="73"/>
      <c r="D82" s="9">
        <v>0</v>
      </c>
      <c r="F82" s="10"/>
      <c r="H82" s="9">
        <v>3048978737</v>
      </c>
      <c r="J82" s="10"/>
    </row>
    <row r="83" spans="1:10" ht="21.75" customHeight="1" x14ac:dyDescent="0.2">
      <c r="A83" s="73" t="s">
        <v>363</v>
      </c>
      <c r="B83" s="73"/>
      <c r="D83" s="9">
        <v>0</v>
      </c>
      <c r="F83" s="10"/>
      <c r="H83" s="9">
        <v>122352815414</v>
      </c>
      <c r="J83" s="10"/>
    </row>
    <row r="84" spans="1:10" ht="21.75" customHeight="1" x14ac:dyDescent="0.2">
      <c r="A84" s="73" t="s">
        <v>364</v>
      </c>
      <c r="B84" s="73"/>
      <c r="D84" s="9">
        <v>0</v>
      </c>
      <c r="F84" s="10"/>
      <c r="H84" s="9">
        <v>100612753976</v>
      </c>
      <c r="J84" s="10"/>
    </row>
    <row r="85" spans="1:10" ht="21.75" customHeight="1" x14ac:dyDescent="0.2">
      <c r="A85" s="73" t="s">
        <v>365</v>
      </c>
      <c r="B85" s="73"/>
      <c r="D85" s="9">
        <v>0</v>
      </c>
      <c r="F85" s="10"/>
      <c r="H85" s="9">
        <v>37695524806</v>
      </c>
      <c r="J85" s="10"/>
    </row>
    <row r="86" spans="1:10" ht="21.75" customHeight="1" x14ac:dyDescent="0.2">
      <c r="A86" s="73" t="s">
        <v>366</v>
      </c>
      <c r="B86" s="73"/>
      <c r="D86" s="9">
        <v>0</v>
      </c>
      <c r="F86" s="10"/>
      <c r="H86" s="9">
        <v>168274683218</v>
      </c>
      <c r="J86" s="10"/>
    </row>
    <row r="87" spans="1:10" ht="21.75" customHeight="1" x14ac:dyDescent="0.2">
      <c r="A87" s="73" t="s">
        <v>367</v>
      </c>
      <c r="B87" s="73"/>
      <c r="D87" s="9">
        <v>0</v>
      </c>
      <c r="F87" s="10"/>
      <c r="H87" s="9">
        <v>225335203337</v>
      </c>
      <c r="J87" s="10"/>
    </row>
    <row r="88" spans="1:10" ht="21.75" customHeight="1" x14ac:dyDescent="0.2">
      <c r="A88" s="73" t="s">
        <v>368</v>
      </c>
      <c r="B88" s="73"/>
      <c r="D88" s="9">
        <v>0</v>
      </c>
      <c r="F88" s="10"/>
      <c r="H88" s="9">
        <v>10295576954</v>
      </c>
      <c r="J88" s="10"/>
    </row>
    <row r="89" spans="1:10" ht="21.75" customHeight="1" x14ac:dyDescent="0.2">
      <c r="A89" s="73" t="s">
        <v>369</v>
      </c>
      <c r="B89" s="73"/>
      <c r="D89" s="9">
        <v>0</v>
      </c>
      <c r="F89" s="10"/>
      <c r="H89" s="9">
        <v>2799167678</v>
      </c>
      <c r="J89" s="10"/>
    </row>
    <row r="90" spans="1:10" ht="21.75" customHeight="1" x14ac:dyDescent="0.2">
      <c r="A90" s="73" t="s">
        <v>370</v>
      </c>
      <c r="B90" s="73"/>
      <c r="D90" s="9">
        <v>0</v>
      </c>
      <c r="F90" s="10"/>
      <c r="H90" s="9">
        <v>23120725102</v>
      </c>
      <c r="J90" s="10"/>
    </row>
    <row r="91" spans="1:10" ht="21.75" customHeight="1" x14ac:dyDescent="0.2">
      <c r="A91" s="73" t="s">
        <v>371</v>
      </c>
      <c r="B91" s="73"/>
      <c r="D91" s="9">
        <v>0</v>
      </c>
      <c r="F91" s="10"/>
      <c r="H91" s="9">
        <v>24852866455</v>
      </c>
      <c r="J91" s="10"/>
    </row>
    <row r="92" spans="1:10" ht="21.75" customHeight="1" x14ac:dyDescent="0.2">
      <c r="A92" s="73" t="s">
        <v>372</v>
      </c>
      <c r="B92" s="73"/>
      <c r="D92" s="9">
        <v>0</v>
      </c>
      <c r="F92" s="10"/>
      <c r="H92" s="9">
        <v>7548505325</v>
      </c>
      <c r="J92" s="10"/>
    </row>
    <row r="93" spans="1:10" ht="21.75" customHeight="1" x14ac:dyDescent="0.2">
      <c r="A93" s="73" t="s">
        <v>373</v>
      </c>
      <c r="B93" s="73"/>
      <c r="D93" s="9">
        <v>0</v>
      </c>
      <c r="F93" s="10"/>
      <c r="H93" s="9">
        <v>82599557749</v>
      </c>
      <c r="J93" s="10"/>
    </row>
    <row r="94" spans="1:10" ht="21.75" customHeight="1" x14ac:dyDescent="0.2">
      <c r="A94" s="73" t="s">
        <v>374</v>
      </c>
      <c r="B94" s="73"/>
      <c r="D94" s="9">
        <v>0</v>
      </c>
      <c r="F94" s="10"/>
      <c r="H94" s="9">
        <v>18062118832</v>
      </c>
      <c r="J94" s="10"/>
    </row>
    <row r="95" spans="1:10" ht="21.75" customHeight="1" x14ac:dyDescent="0.2">
      <c r="A95" s="73" t="s">
        <v>375</v>
      </c>
      <c r="B95" s="73"/>
      <c r="D95" s="9">
        <v>0</v>
      </c>
      <c r="F95" s="10"/>
      <c r="H95" s="9">
        <v>73249454983</v>
      </c>
      <c r="J95" s="10"/>
    </row>
    <row r="96" spans="1:10" ht="21.75" customHeight="1" x14ac:dyDescent="0.2">
      <c r="A96" s="73" t="s">
        <v>376</v>
      </c>
      <c r="B96" s="73"/>
      <c r="D96" s="9">
        <v>0</v>
      </c>
      <c r="F96" s="10"/>
      <c r="H96" s="9">
        <v>9407013695</v>
      </c>
      <c r="J96" s="10"/>
    </row>
    <row r="97" spans="1:10" ht="21.75" customHeight="1" x14ac:dyDescent="0.2">
      <c r="A97" s="73" t="s">
        <v>377</v>
      </c>
      <c r="B97" s="73"/>
      <c r="D97" s="9">
        <v>0</v>
      </c>
      <c r="F97" s="10"/>
      <c r="H97" s="9">
        <v>20814554063</v>
      </c>
      <c r="J97" s="10"/>
    </row>
    <row r="98" spans="1:10" ht="21.75" customHeight="1" x14ac:dyDescent="0.2">
      <c r="A98" s="73" t="s">
        <v>378</v>
      </c>
      <c r="B98" s="73"/>
      <c r="D98" s="9">
        <v>0</v>
      </c>
      <c r="F98" s="10"/>
      <c r="H98" s="9">
        <v>28181082905</v>
      </c>
      <c r="J98" s="10"/>
    </row>
    <row r="99" spans="1:10" ht="21.75" customHeight="1" x14ac:dyDescent="0.2">
      <c r="A99" s="73" t="s">
        <v>379</v>
      </c>
      <c r="B99" s="73"/>
      <c r="D99" s="9">
        <v>0</v>
      </c>
      <c r="F99" s="10"/>
      <c r="H99" s="9">
        <v>6106086136</v>
      </c>
      <c r="J99" s="10"/>
    </row>
    <row r="100" spans="1:10" ht="21.75" customHeight="1" x14ac:dyDescent="0.2">
      <c r="A100" s="73" t="s">
        <v>380</v>
      </c>
      <c r="B100" s="73"/>
      <c r="D100" s="9">
        <v>0</v>
      </c>
      <c r="F100" s="10"/>
      <c r="H100" s="9">
        <v>19230218957</v>
      </c>
      <c r="J100" s="10"/>
    </row>
    <row r="101" spans="1:10" ht="21.75" customHeight="1" x14ac:dyDescent="0.2">
      <c r="A101" s="73" t="s">
        <v>381</v>
      </c>
      <c r="B101" s="73"/>
      <c r="D101" s="9">
        <v>0</v>
      </c>
      <c r="F101" s="10"/>
      <c r="H101" s="9">
        <v>31772570407</v>
      </c>
      <c r="J101" s="10"/>
    </row>
    <row r="102" spans="1:10" ht="21.75" customHeight="1" x14ac:dyDescent="0.2">
      <c r="A102" s="73" t="s">
        <v>382</v>
      </c>
      <c r="B102" s="73"/>
      <c r="D102" s="9">
        <v>0</v>
      </c>
      <c r="F102" s="10"/>
      <c r="H102" s="9">
        <v>27353688525</v>
      </c>
      <c r="J102" s="10"/>
    </row>
    <row r="103" spans="1:10" ht="21.75" customHeight="1" x14ac:dyDescent="0.2">
      <c r="A103" s="73" t="s">
        <v>383</v>
      </c>
      <c r="B103" s="73"/>
      <c r="D103" s="9">
        <v>0</v>
      </c>
      <c r="F103" s="10"/>
      <c r="H103" s="9">
        <v>5572131144</v>
      </c>
      <c r="J103" s="10"/>
    </row>
    <row r="104" spans="1:10" ht="21.75" customHeight="1" x14ac:dyDescent="0.2">
      <c r="A104" s="73" t="s">
        <v>384</v>
      </c>
      <c r="B104" s="73"/>
      <c r="D104" s="9">
        <v>0</v>
      </c>
      <c r="F104" s="10"/>
      <c r="H104" s="9">
        <v>10102568764</v>
      </c>
      <c r="J104" s="10"/>
    </row>
    <row r="105" spans="1:10" ht="21.75" customHeight="1" x14ac:dyDescent="0.2">
      <c r="A105" s="73" t="s">
        <v>385</v>
      </c>
      <c r="B105" s="73"/>
      <c r="D105" s="9">
        <v>0</v>
      </c>
      <c r="F105" s="10"/>
      <c r="H105" s="9">
        <v>2938932490</v>
      </c>
      <c r="J105" s="10"/>
    </row>
    <row r="106" spans="1:10" ht="21.75" customHeight="1" x14ac:dyDescent="0.2">
      <c r="A106" s="73" t="s">
        <v>386</v>
      </c>
      <c r="B106" s="73"/>
      <c r="D106" s="9">
        <v>0</v>
      </c>
      <c r="F106" s="10"/>
      <c r="H106" s="9">
        <v>1378782325</v>
      </c>
      <c r="J106" s="10"/>
    </row>
    <row r="107" spans="1:10" ht="21.75" customHeight="1" x14ac:dyDescent="0.2">
      <c r="A107" s="73" t="s">
        <v>387</v>
      </c>
      <c r="B107" s="73"/>
      <c r="D107" s="9">
        <v>0</v>
      </c>
      <c r="F107" s="10"/>
      <c r="H107" s="9">
        <v>44832029836</v>
      </c>
      <c r="J107" s="10"/>
    </row>
    <row r="108" spans="1:10" ht="21.75" customHeight="1" x14ac:dyDescent="0.2">
      <c r="A108" s="73" t="s">
        <v>388</v>
      </c>
      <c r="B108" s="73"/>
      <c r="D108" s="9">
        <v>0</v>
      </c>
      <c r="F108" s="10"/>
      <c r="H108" s="9">
        <v>26803646686</v>
      </c>
      <c r="J108" s="10"/>
    </row>
    <row r="109" spans="1:10" ht="21.75" customHeight="1" x14ac:dyDescent="0.2">
      <c r="A109" s="73" t="s">
        <v>166</v>
      </c>
      <c r="B109" s="73"/>
      <c r="D109" s="9">
        <v>5313601317</v>
      </c>
      <c r="F109" s="10"/>
      <c r="H109" s="9">
        <v>54829214003</v>
      </c>
      <c r="J109" s="10"/>
    </row>
    <row r="110" spans="1:10" ht="21.75" customHeight="1" x14ac:dyDescent="0.2">
      <c r="A110" s="73" t="s">
        <v>389</v>
      </c>
      <c r="B110" s="73"/>
      <c r="D110" s="9">
        <v>0</v>
      </c>
      <c r="F110" s="10"/>
      <c r="H110" s="9">
        <v>3242655737</v>
      </c>
      <c r="J110" s="10"/>
    </row>
    <row r="111" spans="1:10" ht="21.75" customHeight="1" x14ac:dyDescent="0.2">
      <c r="A111" s="73" t="s">
        <v>390</v>
      </c>
      <c r="B111" s="73"/>
      <c r="D111" s="9">
        <v>0</v>
      </c>
      <c r="F111" s="10"/>
      <c r="H111" s="9">
        <v>2414751781</v>
      </c>
      <c r="J111" s="10"/>
    </row>
    <row r="112" spans="1:10" ht="21.75" customHeight="1" x14ac:dyDescent="0.2">
      <c r="A112" s="73" t="s">
        <v>391</v>
      </c>
      <c r="B112" s="73"/>
      <c r="D112" s="9">
        <v>0</v>
      </c>
      <c r="F112" s="10"/>
      <c r="H112" s="9">
        <v>5509560923</v>
      </c>
      <c r="J112" s="10"/>
    </row>
    <row r="113" spans="1:10" ht="21.75" customHeight="1" x14ac:dyDescent="0.2">
      <c r="A113" s="73" t="s">
        <v>392</v>
      </c>
      <c r="B113" s="73"/>
      <c r="D113" s="9">
        <v>0</v>
      </c>
      <c r="F113" s="10"/>
      <c r="H113" s="9">
        <v>28444897800</v>
      </c>
      <c r="J113" s="10"/>
    </row>
    <row r="114" spans="1:10" ht="21.75" customHeight="1" x14ac:dyDescent="0.2">
      <c r="A114" s="73" t="s">
        <v>393</v>
      </c>
      <c r="B114" s="73"/>
      <c r="D114" s="9">
        <v>0</v>
      </c>
      <c r="F114" s="10"/>
      <c r="H114" s="9">
        <v>17374745900</v>
      </c>
      <c r="J114" s="10"/>
    </row>
    <row r="115" spans="1:10" ht="21.75" customHeight="1" x14ac:dyDescent="0.2">
      <c r="A115" s="73" t="s">
        <v>167</v>
      </c>
      <c r="B115" s="73"/>
      <c r="D115" s="9">
        <v>1901862739</v>
      </c>
      <c r="F115" s="10"/>
      <c r="H115" s="9">
        <v>11709279086</v>
      </c>
      <c r="J115" s="10"/>
    </row>
    <row r="116" spans="1:10" ht="21.75" customHeight="1" x14ac:dyDescent="0.2">
      <c r="A116" s="73" t="s">
        <v>394</v>
      </c>
      <c r="B116" s="73"/>
      <c r="D116" s="9">
        <v>0</v>
      </c>
      <c r="F116" s="10"/>
      <c r="H116" s="9">
        <v>15717764377</v>
      </c>
      <c r="J116" s="10"/>
    </row>
    <row r="117" spans="1:10" ht="21.75" customHeight="1" x14ac:dyDescent="0.2">
      <c r="A117" s="73" t="s">
        <v>395</v>
      </c>
      <c r="B117" s="73"/>
      <c r="D117" s="9">
        <v>0</v>
      </c>
      <c r="F117" s="10"/>
      <c r="H117" s="9">
        <v>10098505737</v>
      </c>
      <c r="J117" s="10"/>
    </row>
    <row r="118" spans="1:10" ht="21.75" customHeight="1" x14ac:dyDescent="0.2">
      <c r="A118" s="73" t="s">
        <v>168</v>
      </c>
      <c r="B118" s="73"/>
      <c r="D118" s="9">
        <v>821631976</v>
      </c>
      <c r="F118" s="10"/>
      <c r="H118" s="9">
        <v>5055900052</v>
      </c>
      <c r="J118" s="10"/>
    </row>
    <row r="119" spans="1:10" ht="21.75" customHeight="1" x14ac:dyDescent="0.2">
      <c r="A119" s="73" t="s">
        <v>396</v>
      </c>
      <c r="B119" s="73"/>
      <c r="D119" s="9">
        <v>0</v>
      </c>
      <c r="F119" s="10"/>
      <c r="H119" s="9">
        <v>14700821917</v>
      </c>
      <c r="J119" s="10"/>
    </row>
    <row r="120" spans="1:10" ht="21.75" customHeight="1" x14ac:dyDescent="0.2">
      <c r="A120" s="73" t="s">
        <v>397</v>
      </c>
      <c r="B120" s="73"/>
      <c r="D120" s="9">
        <v>0</v>
      </c>
      <c r="F120" s="10"/>
      <c r="H120" s="9">
        <v>3349118031</v>
      </c>
      <c r="J120" s="10"/>
    </row>
    <row r="121" spans="1:10" ht="21.75" customHeight="1" x14ac:dyDescent="0.2">
      <c r="A121" s="73" t="s">
        <v>398</v>
      </c>
      <c r="B121" s="73"/>
      <c r="D121" s="9">
        <v>0</v>
      </c>
      <c r="F121" s="10"/>
      <c r="H121" s="9">
        <v>2436578278</v>
      </c>
      <c r="J121" s="10"/>
    </row>
    <row r="122" spans="1:10" ht="21.75" customHeight="1" x14ac:dyDescent="0.2">
      <c r="A122" s="73" t="s">
        <v>399</v>
      </c>
      <c r="B122" s="73"/>
      <c r="D122" s="9">
        <v>0</v>
      </c>
      <c r="F122" s="10"/>
      <c r="H122" s="9">
        <v>16218753566</v>
      </c>
      <c r="J122" s="10"/>
    </row>
    <row r="123" spans="1:10" ht="21.75" customHeight="1" x14ac:dyDescent="0.2">
      <c r="A123" s="73" t="s">
        <v>400</v>
      </c>
      <c r="B123" s="73"/>
      <c r="D123" s="9">
        <v>0</v>
      </c>
      <c r="F123" s="10"/>
      <c r="H123" s="9">
        <v>33216217225</v>
      </c>
      <c r="J123" s="10"/>
    </row>
    <row r="124" spans="1:10" ht="21.75" customHeight="1" x14ac:dyDescent="0.2">
      <c r="A124" s="73" t="s">
        <v>401</v>
      </c>
      <c r="B124" s="73"/>
      <c r="D124" s="9">
        <v>0</v>
      </c>
      <c r="F124" s="10"/>
      <c r="H124" s="9">
        <v>21410651269</v>
      </c>
      <c r="J124" s="10"/>
    </row>
    <row r="125" spans="1:10" ht="21.75" customHeight="1" x14ac:dyDescent="0.2">
      <c r="A125" s="73" t="s">
        <v>169</v>
      </c>
      <c r="B125" s="73"/>
      <c r="D125" s="9">
        <v>3524632815</v>
      </c>
      <c r="F125" s="10"/>
      <c r="H125" s="9">
        <v>74045173196</v>
      </c>
      <c r="J125" s="10"/>
    </row>
    <row r="126" spans="1:10" ht="21.75" customHeight="1" x14ac:dyDescent="0.2">
      <c r="A126" s="73" t="s">
        <v>402</v>
      </c>
      <c r="B126" s="73"/>
      <c r="D126" s="9">
        <v>0</v>
      </c>
      <c r="F126" s="10"/>
      <c r="H126" s="9">
        <v>11675945900</v>
      </c>
      <c r="J126" s="10"/>
    </row>
    <row r="127" spans="1:10" ht="21.75" customHeight="1" x14ac:dyDescent="0.2">
      <c r="A127" s="73" t="s">
        <v>170</v>
      </c>
      <c r="B127" s="73"/>
      <c r="D127" s="9">
        <v>8677813390</v>
      </c>
      <c r="F127" s="10"/>
      <c r="H127" s="9">
        <v>44731351876</v>
      </c>
      <c r="J127" s="10"/>
    </row>
    <row r="128" spans="1:10" ht="21.75" customHeight="1" x14ac:dyDescent="0.2">
      <c r="A128" s="73" t="s">
        <v>171</v>
      </c>
      <c r="B128" s="73"/>
      <c r="D128" s="9">
        <v>7765568823</v>
      </c>
      <c r="F128" s="10"/>
      <c r="H128" s="9">
        <v>38273698243</v>
      </c>
      <c r="J128" s="10"/>
    </row>
    <row r="129" spans="1:10" ht="21.75" customHeight="1" x14ac:dyDescent="0.2">
      <c r="A129" s="73" t="s">
        <v>403</v>
      </c>
      <c r="B129" s="73"/>
      <c r="D129" s="9">
        <v>0</v>
      </c>
      <c r="F129" s="10"/>
      <c r="H129" s="9">
        <v>14664967206</v>
      </c>
      <c r="J129" s="10"/>
    </row>
    <row r="130" spans="1:10" ht="21.75" customHeight="1" x14ac:dyDescent="0.2">
      <c r="A130" s="73" t="s">
        <v>404</v>
      </c>
      <c r="B130" s="73"/>
      <c r="D130" s="9">
        <v>0</v>
      </c>
      <c r="F130" s="10"/>
      <c r="H130" s="9">
        <v>95227583558</v>
      </c>
      <c r="J130" s="10"/>
    </row>
    <row r="131" spans="1:10" ht="21.75" customHeight="1" x14ac:dyDescent="0.2">
      <c r="A131" s="73" t="s">
        <v>405</v>
      </c>
      <c r="B131" s="73"/>
      <c r="D131" s="9">
        <v>0</v>
      </c>
      <c r="F131" s="10"/>
      <c r="H131" s="9">
        <v>73933448358</v>
      </c>
      <c r="J131" s="10"/>
    </row>
    <row r="132" spans="1:10" ht="21.75" customHeight="1" x14ac:dyDescent="0.2">
      <c r="A132" s="73" t="s">
        <v>172</v>
      </c>
      <c r="B132" s="73"/>
      <c r="D132" s="9">
        <v>15772424576</v>
      </c>
      <c r="F132" s="10"/>
      <c r="H132" s="9">
        <v>75783691070</v>
      </c>
      <c r="J132" s="10"/>
    </row>
    <row r="133" spans="1:10" ht="21.75" customHeight="1" x14ac:dyDescent="0.2">
      <c r="A133" s="73" t="s">
        <v>406</v>
      </c>
      <c r="B133" s="73"/>
      <c r="D133" s="9">
        <v>0</v>
      </c>
      <c r="F133" s="10"/>
      <c r="H133" s="9">
        <v>6429458759</v>
      </c>
      <c r="J133" s="10"/>
    </row>
    <row r="134" spans="1:10" ht="21.75" customHeight="1" x14ac:dyDescent="0.2">
      <c r="A134" s="73" t="s">
        <v>407</v>
      </c>
      <c r="B134" s="73"/>
      <c r="D134" s="9">
        <v>0</v>
      </c>
      <c r="F134" s="10"/>
      <c r="H134" s="9">
        <v>30794455074</v>
      </c>
      <c r="J134" s="10"/>
    </row>
    <row r="135" spans="1:10" ht="21.75" customHeight="1" x14ac:dyDescent="0.2">
      <c r="A135" s="73" t="s">
        <v>173</v>
      </c>
      <c r="B135" s="73"/>
      <c r="D135" s="9">
        <v>3237127010</v>
      </c>
      <c r="F135" s="10"/>
      <c r="H135" s="9">
        <v>23696940005</v>
      </c>
      <c r="J135" s="10"/>
    </row>
    <row r="136" spans="1:10" ht="21.75" customHeight="1" x14ac:dyDescent="0.2">
      <c r="A136" s="73" t="s">
        <v>408</v>
      </c>
      <c r="B136" s="73"/>
      <c r="D136" s="9">
        <v>0</v>
      </c>
      <c r="F136" s="10"/>
      <c r="H136" s="9">
        <v>17878860004</v>
      </c>
      <c r="J136" s="10"/>
    </row>
    <row r="137" spans="1:10" ht="21.75" customHeight="1" x14ac:dyDescent="0.2">
      <c r="A137" s="73" t="s">
        <v>409</v>
      </c>
      <c r="B137" s="73"/>
      <c r="D137" s="9">
        <v>0</v>
      </c>
      <c r="F137" s="10"/>
      <c r="H137" s="9">
        <v>13850336162</v>
      </c>
      <c r="J137" s="10"/>
    </row>
    <row r="138" spans="1:10" ht="21.75" customHeight="1" x14ac:dyDescent="0.2">
      <c r="A138" s="73" t="s">
        <v>174</v>
      </c>
      <c r="B138" s="73"/>
      <c r="D138" s="9">
        <v>2851720501</v>
      </c>
      <c r="F138" s="10"/>
      <c r="H138" s="9">
        <v>29414490414</v>
      </c>
      <c r="J138" s="10"/>
    </row>
    <row r="139" spans="1:10" ht="21.75" customHeight="1" x14ac:dyDescent="0.2">
      <c r="A139" s="73" t="s">
        <v>410</v>
      </c>
      <c r="B139" s="73"/>
      <c r="D139" s="9">
        <v>0</v>
      </c>
      <c r="F139" s="10"/>
      <c r="H139" s="9">
        <v>8785098769</v>
      </c>
      <c r="J139" s="10"/>
    </row>
    <row r="140" spans="1:10" ht="21.75" customHeight="1" x14ac:dyDescent="0.2">
      <c r="A140" s="73" t="s">
        <v>411</v>
      </c>
      <c r="B140" s="73"/>
      <c r="D140" s="9">
        <v>0</v>
      </c>
      <c r="F140" s="10"/>
      <c r="H140" s="9">
        <v>11694192535</v>
      </c>
      <c r="J140" s="10"/>
    </row>
    <row r="141" spans="1:10" ht="21.75" customHeight="1" x14ac:dyDescent="0.2">
      <c r="A141" s="73" t="s">
        <v>175</v>
      </c>
      <c r="B141" s="73"/>
      <c r="D141" s="9">
        <v>538482634</v>
      </c>
      <c r="F141" s="10"/>
      <c r="H141" s="9">
        <v>2849935892</v>
      </c>
      <c r="J141" s="10"/>
    </row>
    <row r="142" spans="1:10" ht="21.75" customHeight="1" x14ac:dyDescent="0.2">
      <c r="A142" s="73" t="s">
        <v>412</v>
      </c>
      <c r="B142" s="73"/>
      <c r="D142" s="9">
        <v>0</v>
      </c>
      <c r="F142" s="10"/>
      <c r="H142" s="9">
        <v>30813239742</v>
      </c>
      <c r="J142" s="10"/>
    </row>
    <row r="143" spans="1:10" ht="21.75" customHeight="1" x14ac:dyDescent="0.2">
      <c r="A143" s="73" t="s">
        <v>176</v>
      </c>
      <c r="B143" s="73"/>
      <c r="D143" s="9">
        <v>3758754398</v>
      </c>
      <c r="F143" s="10"/>
      <c r="H143" s="9">
        <v>63828478758</v>
      </c>
      <c r="J143" s="10"/>
    </row>
    <row r="144" spans="1:10" ht="21.75" customHeight="1" x14ac:dyDescent="0.2">
      <c r="A144" s="73" t="s">
        <v>413</v>
      </c>
      <c r="B144" s="73"/>
      <c r="D144" s="9">
        <v>0</v>
      </c>
      <c r="F144" s="10"/>
      <c r="H144" s="9">
        <v>47955076994</v>
      </c>
      <c r="J144" s="10"/>
    </row>
    <row r="145" spans="1:10" ht="21.75" customHeight="1" x14ac:dyDescent="0.2">
      <c r="A145" s="73" t="s">
        <v>414</v>
      </c>
      <c r="B145" s="73"/>
      <c r="D145" s="9">
        <v>0</v>
      </c>
      <c r="F145" s="10"/>
      <c r="H145" s="9">
        <v>22352438739</v>
      </c>
      <c r="J145" s="10"/>
    </row>
    <row r="146" spans="1:10" ht="21.75" customHeight="1" x14ac:dyDescent="0.2">
      <c r="A146" s="73" t="s">
        <v>415</v>
      </c>
      <c r="B146" s="73"/>
      <c r="D146" s="9">
        <v>0</v>
      </c>
      <c r="F146" s="10"/>
      <c r="H146" s="9">
        <v>8102916432</v>
      </c>
      <c r="J146" s="10"/>
    </row>
    <row r="147" spans="1:10" ht="21.75" customHeight="1" x14ac:dyDescent="0.2">
      <c r="A147" s="73" t="s">
        <v>416</v>
      </c>
      <c r="B147" s="73"/>
      <c r="D147" s="9">
        <v>0</v>
      </c>
      <c r="F147" s="10"/>
      <c r="H147" s="9">
        <v>12052265222</v>
      </c>
      <c r="J147" s="10"/>
    </row>
    <row r="148" spans="1:10" ht="21.75" customHeight="1" x14ac:dyDescent="0.2">
      <c r="A148" s="73" t="s">
        <v>177</v>
      </c>
      <c r="B148" s="73"/>
      <c r="D148" s="9">
        <v>2915079438</v>
      </c>
      <c r="F148" s="10"/>
      <c r="H148" s="9">
        <v>20164742463</v>
      </c>
      <c r="J148" s="10"/>
    </row>
    <row r="149" spans="1:10" ht="21.75" customHeight="1" x14ac:dyDescent="0.2">
      <c r="A149" s="73" t="s">
        <v>417</v>
      </c>
      <c r="B149" s="73"/>
      <c r="D149" s="9">
        <v>0</v>
      </c>
      <c r="F149" s="10"/>
      <c r="H149" s="9">
        <v>12195562975</v>
      </c>
      <c r="J149" s="10"/>
    </row>
    <row r="150" spans="1:10" ht="21.75" customHeight="1" x14ac:dyDescent="0.2">
      <c r="A150" s="73" t="s">
        <v>418</v>
      </c>
      <c r="B150" s="73"/>
      <c r="D150" s="9">
        <v>80587790</v>
      </c>
      <c r="F150" s="10"/>
      <c r="H150" s="9">
        <v>8005955356</v>
      </c>
      <c r="J150" s="10"/>
    </row>
    <row r="151" spans="1:10" ht="21.75" customHeight="1" x14ac:dyDescent="0.2">
      <c r="A151" s="73" t="s">
        <v>419</v>
      </c>
      <c r="B151" s="73"/>
      <c r="D151" s="9">
        <v>100604122</v>
      </c>
      <c r="F151" s="10"/>
      <c r="H151" s="9">
        <v>9827206019</v>
      </c>
      <c r="J151" s="10"/>
    </row>
    <row r="152" spans="1:10" ht="21.75" customHeight="1" x14ac:dyDescent="0.2">
      <c r="A152" s="73" t="s">
        <v>178</v>
      </c>
      <c r="B152" s="73"/>
      <c r="D152" s="9">
        <v>2271854987</v>
      </c>
      <c r="F152" s="10"/>
      <c r="H152" s="9">
        <v>24570672326</v>
      </c>
      <c r="J152" s="10"/>
    </row>
    <row r="153" spans="1:10" ht="21.75" customHeight="1" x14ac:dyDescent="0.2">
      <c r="A153" s="73" t="s">
        <v>420</v>
      </c>
      <c r="B153" s="73"/>
      <c r="D153" s="9">
        <v>0</v>
      </c>
      <c r="F153" s="10"/>
      <c r="H153" s="9">
        <v>12039380219</v>
      </c>
      <c r="J153" s="10"/>
    </row>
    <row r="154" spans="1:10" ht="21.75" customHeight="1" x14ac:dyDescent="0.2">
      <c r="A154" s="73" t="s">
        <v>421</v>
      </c>
      <c r="B154" s="73"/>
      <c r="D154" s="9">
        <v>0</v>
      </c>
      <c r="F154" s="10"/>
      <c r="H154" s="9">
        <v>4328264797</v>
      </c>
      <c r="J154" s="10"/>
    </row>
    <row r="155" spans="1:10" ht="21.75" customHeight="1" x14ac:dyDescent="0.2">
      <c r="A155" s="73" t="s">
        <v>179</v>
      </c>
      <c r="B155" s="73"/>
      <c r="D155" s="9">
        <v>6763311977</v>
      </c>
      <c r="F155" s="10"/>
      <c r="H155" s="9">
        <v>21781865757</v>
      </c>
      <c r="J155" s="10"/>
    </row>
    <row r="156" spans="1:10" ht="21.75" customHeight="1" x14ac:dyDescent="0.2">
      <c r="A156" s="73" t="s">
        <v>180</v>
      </c>
      <c r="B156" s="73"/>
      <c r="D156" s="9">
        <v>11931366104</v>
      </c>
      <c r="F156" s="10"/>
      <c r="H156" s="9">
        <v>56989624953</v>
      </c>
      <c r="J156" s="10"/>
    </row>
    <row r="157" spans="1:10" ht="21.75" customHeight="1" x14ac:dyDescent="0.2">
      <c r="A157" s="73" t="s">
        <v>422</v>
      </c>
      <c r="B157" s="73"/>
      <c r="D157" s="9">
        <v>0</v>
      </c>
      <c r="F157" s="10"/>
      <c r="H157" s="9">
        <v>2659021043</v>
      </c>
      <c r="J157" s="10"/>
    </row>
    <row r="158" spans="1:10" ht="21.75" customHeight="1" x14ac:dyDescent="0.2">
      <c r="A158" s="73" t="s">
        <v>423</v>
      </c>
      <c r="B158" s="73"/>
      <c r="D158" s="9">
        <v>0</v>
      </c>
      <c r="F158" s="10"/>
      <c r="H158" s="9">
        <v>18497005282</v>
      </c>
      <c r="J158" s="10"/>
    </row>
    <row r="159" spans="1:10" ht="21.75" customHeight="1" x14ac:dyDescent="0.2">
      <c r="A159" s="73" t="s">
        <v>424</v>
      </c>
      <c r="B159" s="73"/>
      <c r="D159" s="9">
        <v>0</v>
      </c>
      <c r="F159" s="10"/>
      <c r="H159" s="9">
        <v>13940820380</v>
      </c>
      <c r="J159" s="10"/>
    </row>
    <row r="160" spans="1:10" ht="21.75" customHeight="1" x14ac:dyDescent="0.2">
      <c r="A160" s="73" t="s">
        <v>181</v>
      </c>
      <c r="B160" s="73"/>
      <c r="D160" s="9">
        <v>9588374876</v>
      </c>
      <c r="F160" s="10"/>
      <c r="H160" s="9">
        <v>24880028433</v>
      </c>
      <c r="J160" s="10"/>
    </row>
    <row r="161" spans="1:10" ht="21.75" customHeight="1" x14ac:dyDescent="0.2">
      <c r="A161" s="73" t="s">
        <v>182</v>
      </c>
      <c r="B161" s="73"/>
      <c r="D161" s="9">
        <v>12739726025</v>
      </c>
      <c r="F161" s="10"/>
      <c r="H161" s="9">
        <v>34277266255</v>
      </c>
      <c r="J161" s="10"/>
    </row>
    <row r="162" spans="1:10" ht="21.75" customHeight="1" x14ac:dyDescent="0.2">
      <c r="A162" s="73" t="s">
        <v>425</v>
      </c>
      <c r="B162" s="73"/>
      <c r="D162" s="9">
        <v>0</v>
      </c>
      <c r="F162" s="10"/>
      <c r="H162" s="9">
        <v>16421963671</v>
      </c>
      <c r="J162" s="10"/>
    </row>
    <row r="163" spans="1:10" ht="21.75" customHeight="1" x14ac:dyDescent="0.2">
      <c r="A163" s="73" t="s">
        <v>183</v>
      </c>
      <c r="B163" s="73"/>
      <c r="D163" s="9">
        <v>2081473163</v>
      </c>
      <c r="F163" s="10"/>
      <c r="H163" s="9">
        <v>5264585670</v>
      </c>
      <c r="J163" s="10"/>
    </row>
    <row r="164" spans="1:10" ht="21.75" customHeight="1" x14ac:dyDescent="0.2">
      <c r="A164" s="73" t="s">
        <v>184</v>
      </c>
      <c r="B164" s="73"/>
      <c r="D164" s="9">
        <v>2983444869</v>
      </c>
      <c r="F164" s="10"/>
      <c r="H164" s="9">
        <v>7348529074</v>
      </c>
      <c r="J164" s="10"/>
    </row>
    <row r="165" spans="1:10" ht="21.75" customHeight="1" x14ac:dyDescent="0.2">
      <c r="A165" s="73" t="s">
        <v>185</v>
      </c>
      <c r="B165" s="73"/>
      <c r="D165" s="9">
        <v>9465624671</v>
      </c>
      <c r="F165" s="10"/>
      <c r="H165" s="9">
        <v>21275293054</v>
      </c>
      <c r="J165" s="10"/>
    </row>
    <row r="166" spans="1:10" ht="21.75" customHeight="1" x14ac:dyDescent="0.2">
      <c r="A166" s="73" t="s">
        <v>186</v>
      </c>
      <c r="B166" s="73"/>
      <c r="D166" s="9">
        <v>10505743705</v>
      </c>
      <c r="F166" s="10"/>
      <c r="H166" s="9">
        <v>19424172105</v>
      </c>
      <c r="J166" s="10"/>
    </row>
    <row r="167" spans="1:10" ht="21.75" customHeight="1" x14ac:dyDescent="0.2">
      <c r="A167" s="73" t="s">
        <v>187</v>
      </c>
      <c r="B167" s="73"/>
      <c r="D167" s="9">
        <v>10020832770</v>
      </c>
      <c r="F167" s="10"/>
      <c r="H167" s="9">
        <v>19039582263</v>
      </c>
      <c r="J167" s="10"/>
    </row>
    <row r="168" spans="1:10" ht="21.75" customHeight="1" x14ac:dyDescent="0.2">
      <c r="A168" s="73" t="s">
        <v>188</v>
      </c>
      <c r="B168" s="73"/>
      <c r="D168" s="9">
        <v>15812040462</v>
      </c>
      <c r="F168" s="10"/>
      <c r="H168" s="9">
        <v>26047461866</v>
      </c>
      <c r="J168" s="10"/>
    </row>
    <row r="169" spans="1:10" ht="21.75" customHeight="1" x14ac:dyDescent="0.2">
      <c r="A169" s="73" t="s">
        <v>189</v>
      </c>
      <c r="B169" s="73"/>
      <c r="D169" s="9">
        <v>34771984244</v>
      </c>
      <c r="F169" s="10"/>
      <c r="H169" s="9">
        <v>58408893407</v>
      </c>
      <c r="J169" s="10"/>
    </row>
    <row r="170" spans="1:10" ht="21.75" customHeight="1" x14ac:dyDescent="0.2">
      <c r="A170" s="73" t="s">
        <v>190</v>
      </c>
      <c r="B170" s="73"/>
      <c r="D170" s="9">
        <v>9852553080</v>
      </c>
      <c r="F170" s="10"/>
      <c r="H170" s="9">
        <v>16162039400</v>
      </c>
      <c r="J170" s="10"/>
    </row>
    <row r="171" spans="1:10" ht="21.75" customHeight="1" x14ac:dyDescent="0.2">
      <c r="A171" s="73" t="s">
        <v>191</v>
      </c>
      <c r="B171" s="73"/>
      <c r="D171" s="9">
        <v>5802563012</v>
      </c>
      <c r="F171" s="10"/>
      <c r="H171" s="9">
        <v>9287032952</v>
      </c>
      <c r="J171" s="10"/>
    </row>
    <row r="172" spans="1:10" ht="21.75" customHeight="1" x14ac:dyDescent="0.2">
      <c r="A172" s="73" t="s">
        <v>192</v>
      </c>
      <c r="B172" s="73"/>
      <c r="D172" s="9">
        <v>23890307514</v>
      </c>
      <c r="F172" s="10"/>
      <c r="H172" s="9">
        <v>39356864874</v>
      </c>
      <c r="J172" s="10"/>
    </row>
    <row r="173" spans="1:10" ht="21.75" customHeight="1" x14ac:dyDescent="0.2">
      <c r="A173" s="73" t="s">
        <v>193</v>
      </c>
      <c r="B173" s="73"/>
      <c r="D173" s="9">
        <v>15863965478</v>
      </c>
      <c r="F173" s="10"/>
      <c r="H173" s="9">
        <v>24437721536</v>
      </c>
      <c r="J173" s="10"/>
    </row>
    <row r="174" spans="1:10" ht="21.75" customHeight="1" x14ac:dyDescent="0.2">
      <c r="A174" s="73" t="s">
        <v>194</v>
      </c>
      <c r="B174" s="73"/>
      <c r="D174" s="9">
        <v>13995564639</v>
      </c>
      <c r="F174" s="10"/>
      <c r="H174" s="9">
        <v>20760766269</v>
      </c>
      <c r="J174" s="10"/>
    </row>
    <row r="175" spans="1:10" ht="21.75" customHeight="1" x14ac:dyDescent="0.2">
      <c r="A175" s="73" t="s">
        <v>195</v>
      </c>
      <c r="B175" s="73"/>
      <c r="D175" s="9">
        <v>9297103078</v>
      </c>
      <c r="F175" s="10"/>
      <c r="H175" s="9">
        <v>12357212366</v>
      </c>
      <c r="J175" s="10"/>
    </row>
    <row r="176" spans="1:10" ht="21.75" customHeight="1" x14ac:dyDescent="0.2">
      <c r="A176" s="73" t="s">
        <v>196</v>
      </c>
      <c r="B176" s="73"/>
      <c r="D176" s="9">
        <v>33164185375</v>
      </c>
      <c r="F176" s="10"/>
      <c r="H176" s="9">
        <v>41659403735</v>
      </c>
      <c r="J176" s="10"/>
    </row>
    <row r="177" spans="1:10" ht="21.75" customHeight="1" x14ac:dyDescent="0.2">
      <c r="A177" s="73" t="s">
        <v>197</v>
      </c>
      <c r="B177" s="73"/>
      <c r="D177" s="9">
        <v>3099</v>
      </c>
      <c r="F177" s="10"/>
      <c r="H177" s="9">
        <v>103099</v>
      </c>
      <c r="J177" s="10"/>
    </row>
    <row r="178" spans="1:10" ht="21.75" customHeight="1" x14ac:dyDescent="0.2">
      <c r="A178" s="73" t="s">
        <v>198</v>
      </c>
      <c r="B178" s="73"/>
      <c r="D178" s="9">
        <v>23743169398</v>
      </c>
      <c r="F178" s="10"/>
      <c r="H178" s="9">
        <v>29098360652</v>
      </c>
      <c r="J178" s="10"/>
    </row>
    <row r="179" spans="1:10" ht="21.75" customHeight="1" x14ac:dyDescent="0.2">
      <c r="A179" s="73" t="s">
        <v>199</v>
      </c>
      <c r="B179" s="73"/>
      <c r="D179" s="9">
        <v>6191812602</v>
      </c>
      <c r="F179" s="10"/>
      <c r="H179" s="9">
        <v>7493188391</v>
      </c>
      <c r="J179" s="10"/>
    </row>
    <row r="180" spans="1:10" ht="21.75" customHeight="1" x14ac:dyDescent="0.2">
      <c r="A180" s="73" t="s">
        <v>200</v>
      </c>
      <c r="B180" s="73"/>
      <c r="D180" s="9">
        <v>20999005109</v>
      </c>
      <c r="F180" s="10"/>
      <c r="H180" s="9">
        <v>25058651663</v>
      </c>
      <c r="J180" s="10"/>
    </row>
    <row r="181" spans="1:10" ht="21.75" customHeight="1" x14ac:dyDescent="0.2">
      <c r="A181" s="73" t="s">
        <v>201</v>
      </c>
      <c r="B181" s="73"/>
      <c r="D181" s="9">
        <v>13016265056</v>
      </c>
      <c r="F181" s="10"/>
      <c r="H181" s="9">
        <v>14701608004</v>
      </c>
      <c r="J181" s="10"/>
    </row>
    <row r="182" spans="1:10" ht="21.75" customHeight="1" x14ac:dyDescent="0.2">
      <c r="A182" s="73" t="s">
        <v>202</v>
      </c>
      <c r="B182" s="73"/>
      <c r="D182" s="9">
        <v>2655744727</v>
      </c>
      <c r="F182" s="10"/>
      <c r="H182" s="9">
        <v>3009422975</v>
      </c>
      <c r="J182" s="10"/>
    </row>
    <row r="183" spans="1:10" ht="21.75" customHeight="1" x14ac:dyDescent="0.2">
      <c r="A183" s="73" t="s">
        <v>203</v>
      </c>
      <c r="B183" s="73"/>
      <c r="D183" s="9">
        <v>22953983900</v>
      </c>
      <c r="F183" s="10"/>
      <c r="H183" s="9">
        <v>23667841604</v>
      </c>
      <c r="J183" s="10"/>
    </row>
    <row r="184" spans="1:10" ht="21.75" customHeight="1" x14ac:dyDescent="0.2">
      <c r="A184" s="73" t="s">
        <v>204</v>
      </c>
      <c r="B184" s="73"/>
      <c r="D184" s="9">
        <v>7997117485</v>
      </c>
      <c r="F184" s="10"/>
      <c r="H184" s="9">
        <v>7997117485</v>
      </c>
      <c r="J184" s="10"/>
    </row>
    <row r="185" spans="1:10" ht="21.75" customHeight="1" x14ac:dyDescent="0.2">
      <c r="A185" s="73" t="s">
        <v>205</v>
      </c>
      <c r="B185" s="73"/>
      <c r="D185" s="9">
        <v>17970491799</v>
      </c>
      <c r="F185" s="10"/>
      <c r="H185" s="9">
        <v>17970491799</v>
      </c>
      <c r="J185" s="10"/>
    </row>
    <row r="186" spans="1:10" ht="21.75" customHeight="1" x14ac:dyDescent="0.2">
      <c r="A186" s="73" t="s">
        <v>206</v>
      </c>
      <c r="B186" s="73"/>
      <c r="D186" s="9">
        <v>6655737684</v>
      </c>
      <c r="F186" s="10"/>
      <c r="H186" s="9">
        <v>6655737684</v>
      </c>
      <c r="J186" s="10"/>
    </row>
    <row r="187" spans="1:10" ht="21.75" customHeight="1" x14ac:dyDescent="0.2">
      <c r="A187" s="73" t="s">
        <v>207</v>
      </c>
      <c r="B187" s="73"/>
      <c r="D187" s="9">
        <v>6810572338</v>
      </c>
      <c r="F187" s="10"/>
      <c r="H187" s="9">
        <v>6810572338</v>
      </c>
      <c r="J187" s="10"/>
    </row>
    <row r="188" spans="1:10" ht="21.75" customHeight="1" x14ac:dyDescent="0.2">
      <c r="A188" s="73" t="s">
        <v>208</v>
      </c>
      <c r="B188" s="73"/>
      <c r="D188" s="9">
        <v>7146911310</v>
      </c>
      <c r="F188" s="10"/>
      <c r="H188" s="9">
        <v>7146911310</v>
      </c>
      <c r="J188" s="10"/>
    </row>
    <row r="189" spans="1:10" ht="21.75" customHeight="1" x14ac:dyDescent="0.2">
      <c r="A189" s="73" t="s">
        <v>209</v>
      </c>
      <c r="B189" s="73"/>
      <c r="D189" s="9">
        <v>68126229507</v>
      </c>
      <c r="F189" s="10"/>
      <c r="H189" s="9">
        <v>68126229507</v>
      </c>
      <c r="J189" s="10"/>
    </row>
    <row r="190" spans="1:10" ht="21.75" customHeight="1" x14ac:dyDescent="0.2">
      <c r="A190" s="73" t="s">
        <v>210</v>
      </c>
      <c r="B190" s="73"/>
      <c r="D190" s="9">
        <v>13966338792</v>
      </c>
      <c r="F190" s="10"/>
      <c r="H190" s="9">
        <v>13966338792</v>
      </c>
      <c r="J190" s="10"/>
    </row>
    <row r="191" spans="1:10" ht="21.75" customHeight="1" x14ac:dyDescent="0.2">
      <c r="A191" s="73" t="s">
        <v>211</v>
      </c>
      <c r="B191" s="73"/>
      <c r="D191" s="9">
        <v>11174754087</v>
      </c>
      <c r="F191" s="10"/>
      <c r="H191" s="9">
        <v>11174754087</v>
      </c>
      <c r="J191" s="10"/>
    </row>
    <row r="192" spans="1:10" ht="21.75" customHeight="1" x14ac:dyDescent="0.2">
      <c r="A192" s="73" t="s">
        <v>212</v>
      </c>
      <c r="B192" s="73"/>
      <c r="D192" s="9">
        <v>26179680978</v>
      </c>
      <c r="F192" s="10"/>
      <c r="H192" s="9">
        <v>26179680978</v>
      </c>
      <c r="J192" s="10"/>
    </row>
    <row r="193" spans="1:10" ht="21.75" customHeight="1" x14ac:dyDescent="0.2">
      <c r="A193" s="73" t="s">
        <v>213</v>
      </c>
      <c r="B193" s="73"/>
      <c r="D193" s="9">
        <v>10422768104</v>
      </c>
      <c r="F193" s="10"/>
      <c r="H193" s="9">
        <v>10422768104</v>
      </c>
      <c r="J193" s="10"/>
    </row>
    <row r="194" spans="1:10" ht="21.75" customHeight="1" x14ac:dyDescent="0.2">
      <c r="A194" s="73" t="s">
        <v>214</v>
      </c>
      <c r="B194" s="73"/>
      <c r="D194" s="9">
        <v>5440101615</v>
      </c>
      <c r="F194" s="10"/>
      <c r="H194" s="9">
        <v>5440101615</v>
      </c>
      <c r="J194" s="10"/>
    </row>
    <row r="195" spans="1:10" ht="21.75" customHeight="1" x14ac:dyDescent="0.2">
      <c r="A195" s="73" t="s">
        <v>215</v>
      </c>
      <c r="B195" s="73"/>
      <c r="D195" s="9">
        <v>9396065568</v>
      </c>
      <c r="F195" s="10"/>
      <c r="H195" s="9">
        <v>9396065568</v>
      </c>
      <c r="J195" s="10"/>
    </row>
    <row r="196" spans="1:10" ht="21.75" customHeight="1" x14ac:dyDescent="0.2">
      <c r="A196" s="73" t="s">
        <v>216</v>
      </c>
      <c r="B196" s="73"/>
      <c r="D196" s="9">
        <v>2477978138</v>
      </c>
      <c r="F196" s="10"/>
      <c r="H196" s="9">
        <v>2477978138</v>
      </c>
      <c r="J196" s="10"/>
    </row>
    <row r="197" spans="1:10" ht="21.75" customHeight="1" x14ac:dyDescent="0.2">
      <c r="A197" s="73" t="s">
        <v>217</v>
      </c>
      <c r="B197" s="73"/>
      <c r="D197" s="9">
        <v>15683066208</v>
      </c>
      <c r="F197" s="10"/>
      <c r="H197" s="9">
        <v>15683066208</v>
      </c>
      <c r="J197" s="10"/>
    </row>
    <row r="198" spans="1:10" ht="21.75" customHeight="1" x14ac:dyDescent="0.2">
      <c r="A198" s="73" t="s">
        <v>218</v>
      </c>
      <c r="B198" s="73"/>
      <c r="D198" s="9">
        <v>13138655723</v>
      </c>
      <c r="F198" s="10"/>
      <c r="H198" s="9">
        <v>13138655723</v>
      </c>
      <c r="J198" s="10"/>
    </row>
    <row r="199" spans="1:10" ht="21.75" customHeight="1" x14ac:dyDescent="0.2">
      <c r="A199" s="73" t="s">
        <v>219</v>
      </c>
      <c r="B199" s="73"/>
      <c r="D199" s="9">
        <v>22670819666</v>
      </c>
      <c r="F199" s="10"/>
      <c r="H199" s="9">
        <v>22670819666</v>
      </c>
      <c r="J199" s="10"/>
    </row>
    <row r="200" spans="1:10" ht="21.75" customHeight="1" x14ac:dyDescent="0.2">
      <c r="A200" s="73" t="s">
        <v>220</v>
      </c>
      <c r="B200" s="73"/>
      <c r="D200" s="9">
        <v>12791256830</v>
      </c>
      <c r="F200" s="10"/>
      <c r="H200" s="9">
        <v>12791256830</v>
      </c>
      <c r="J200" s="10"/>
    </row>
    <row r="201" spans="1:10" ht="21.75" customHeight="1" x14ac:dyDescent="0.2">
      <c r="A201" s="73" t="s">
        <v>221</v>
      </c>
      <c r="B201" s="73"/>
      <c r="D201" s="9">
        <v>84153005464</v>
      </c>
      <c r="F201" s="10"/>
      <c r="H201" s="9">
        <v>84153005464</v>
      </c>
      <c r="J201" s="10"/>
    </row>
    <row r="202" spans="1:10" ht="21.75" customHeight="1" x14ac:dyDescent="0.2">
      <c r="A202" s="73" t="s">
        <v>222</v>
      </c>
      <c r="B202" s="73"/>
      <c r="D202" s="9">
        <v>1945579233</v>
      </c>
      <c r="F202" s="10"/>
      <c r="H202" s="9">
        <v>1945579233</v>
      </c>
      <c r="J202" s="10"/>
    </row>
    <row r="203" spans="1:10" ht="21.75" customHeight="1" x14ac:dyDescent="0.2">
      <c r="A203" s="73" t="s">
        <v>223</v>
      </c>
      <c r="B203" s="73"/>
      <c r="D203" s="9">
        <v>16203278680</v>
      </c>
      <c r="F203" s="10"/>
      <c r="H203" s="9">
        <v>16203278680</v>
      </c>
      <c r="J203" s="10"/>
    </row>
    <row r="204" spans="1:10" ht="21.75" customHeight="1" x14ac:dyDescent="0.2">
      <c r="A204" s="73" t="s">
        <v>224</v>
      </c>
      <c r="B204" s="73"/>
      <c r="D204" s="9">
        <v>9163364140</v>
      </c>
      <c r="F204" s="10"/>
      <c r="H204" s="9">
        <v>9163364140</v>
      </c>
      <c r="J204" s="10"/>
    </row>
    <row r="205" spans="1:10" ht="21.75" customHeight="1" x14ac:dyDescent="0.2">
      <c r="A205" s="73" t="s">
        <v>225</v>
      </c>
      <c r="B205" s="73"/>
      <c r="D205" s="9">
        <v>12203715840</v>
      </c>
      <c r="F205" s="10"/>
      <c r="H205" s="9">
        <v>12203715840</v>
      </c>
      <c r="J205" s="10"/>
    </row>
    <row r="206" spans="1:10" ht="21.75" customHeight="1" x14ac:dyDescent="0.2">
      <c r="A206" s="73" t="s">
        <v>226</v>
      </c>
      <c r="B206" s="73"/>
      <c r="D206" s="9">
        <v>15251584688</v>
      </c>
      <c r="F206" s="10"/>
      <c r="H206" s="9">
        <v>15251584688</v>
      </c>
      <c r="J206" s="10"/>
    </row>
    <row r="207" spans="1:10" ht="21.75" customHeight="1" x14ac:dyDescent="0.2">
      <c r="A207" s="73" t="s">
        <v>227</v>
      </c>
      <c r="B207" s="73"/>
      <c r="D207" s="9">
        <v>1795081961</v>
      </c>
      <c r="F207" s="10"/>
      <c r="H207" s="9">
        <v>1795081961</v>
      </c>
      <c r="J207" s="10"/>
    </row>
    <row r="208" spans="1:10" ht="21.75" customHeight="1" x14ac:dyDescent="0.2">
      <c r="A208" s="73" t="s">
        <v>228</v>
      </c>
      <c r="B208" s="73"/>
      <c r="D208" s="9">
        <v>6663130928</v>
      </c>
      <c r="F208" s="10"/>
      <c r="H208" s="9">
        <v>6663130928</v>
      </c>
      <c r="J208" s="10"/>
    </row>
    <row r="209" spans="1:10" ht="21.75" customHeight="1" x14ac:dyDescent="0.2">
      <c r="A209" s="73" t="s">
        <v>229</v>
      </c>
      <c r="B209" s="73"/>
      <c r="D209" s="9">
        <v>28688524590</v>
      </c>
      <c r="F209" s="10"/>
      <c r="H209" s="9">
        <v>28688524590</v>
      </c>
      <c r="J209" s="10"/>
    </row>
    <row r="210" spans="1:10" ht="21.75" customHeight="1" x14ac:dyDescent="0.2">
      <c r="A210" s="73" t="s">
        <v>230</v>
      </c>
      <c r="B210" s="73"/>
      <c r="D210" s="9">
        <v>20339452455</v>
      </c>
      <c r="F210" s="10"/>
      <c r="H210" s="9">
        <v>20339452455</v>
      </c>
      <c r="J210" s="10"/>
    </row>
    <row r="211" spans="1:10" ht="21.75" customHeight="1" x14ac:dyDescent="0.2">
      <c r="A211" s="73" t="s">
        <v>231</v>
      </c>
      <c r="B211" s="73"/>
      <c r="D211" s="9">
        <v>19723383596</v>
      </c>
      <c r="F211" s="10"/>
      <c r="H211" s="9">
        <v>19723383596</v>
      </c>
      <c r="J211" s="10"/>
    </row>
    <row r="212" spans="1:10" ht="21.75" customHeight="1" x14ac:dyDescent="0.2">
      <c r="A212" s="73" t="s">
        <v>232</v>
      </c>
      <c r="B212" s="73"/>
      <c r="D212" s="9">
        <v>447540977</v>
      </c>
      <c r="F212" s="10"/>
      <c r="H212" s="9">
        <v>447540977</v>
      </c>
      <c r="J212" s="10"/>
    </row>
    <row r="213" spans="1:10" ht="21.75" customHeight="1" x14ac:dyDescent="0.2">
      <c r="A213" s="73" t="s">
        <v>233</v>
      </c>
      <c r="B213" s="73"/>
      <c r="D213" s="9">
        <v>10327868847</v>
      </c>
      <c r="F213" s="10"/>
      <c r="H213" s="9">
        <v>10327868847</v>
      </c>
      <c r="J213" s="10"/>
    </row>
    <row r="214" spans="1:10" ht="21.75" customHeight="1" x14ac:dyDescent="0.2">
      <c r="A214" s="73" t="s">
        <v>234</v>
      </c>
      <c r="B214" s="73"/>
      <c r="D214" s="9">
        <v>4461060978</v>
      </c>
      <c r="F214" s="10"/>
      <c r="H214" s="9">
        <v>4461060978</v>
      </c>
      <c r="J214" s="10"/>
    </row>
    <row r="215" spans="1:10" ht="21.75" customHeight="1" x14ac:dyDescent="0.2">
      <c r="A215" s="75" t="s">
        <v>235</v>
      </c>
      <c r="B215" s="75"/>
      <c r="D215" s="13">
        <v>1679476721</v>
      </c>
      <c r="F215" s="14"/>
      <c r="H215" s="13">
        <v>1679476721</v>
      </c>
      <c r="J215" s="14"/>
    </row>
    <row r="216" spans="1:10" ht="21.75" customHeight="1" x14ac:dyDescent="0.2">
      <c r="A216" s="77" t="s">
        <v>34</v>
      </c>
      <c r="B216" s="77"/>
      <c r="D216" s="16">
        <v>923101334220</v>
      </c>
      <c r="F216" s="16"/>
      <c r="H216" s="16">
        <f>SUM(H8:H215)</f>
        <v>5573998405720</v>
      </c>
      <c r="J216" s="16"/>
    </row>
  </sheetData>
  <mergeCells count="216"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:J1"/>
    <mergeCell ref="A2:J2"/>
    <mergeCell ref="A3:J3"/>
    <mergeCell ref="B5:J5"/>
    <mergeCell ref="D6:F6"/>
    <mergeCell ref="H6:J6"/>
    <mergeCell ref="A7:B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I32" sqref="I3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6" t="s">
        <v>0</v>
      </c>
      <c r="B1" s="66"/>
      <c r="C1" s="66"/>
      <c r="D1" s="66"/>
      <c r="E1" s="66"/>
      <c r="F1" s="66"/>
    </row>
    <row r="2" spans="1:6" ht="21.75" customHeight="1" x14ac:dyDescent="0.2">
      <c r="A2" s="66" t="s">
        <v>237</v>
      </c>
      <c r="B2" s="66"/>
      <c r="C2" s="66"/>
      <c r="D2" s="66"/>
      <c r="E2" s="66"/>
      <c r="F2" s="66"/>
    </row>
    <row r="3" spans="1:6" ht="21.75" customHeight="1" x14ac:dyDescent="0.2">
      <c r="A3" s="66" t="s">
        <v>2</v>
      </c>
      <c r="B3" s="66"/>
      <c r="C3" s="66"/>
      <c r="D3" s="66"/>
      <c r="E3" s="66"/>
      <c r="F3" s="66"/>
    </row>
    <row r="4" spans="1:6" ht="14.45" customHeight="1" x14ac:dyDescent="0.2"/>
    <row r="5" spans="1:6" ht="29.1" customHeight="1" x14ac:dyDescent="0.2">
      <c r="A5" s="1" t="s">
        <v>426</v>
      </c>
      <c r="B5" s="68" t="s">
        <v>252</v>
      </c>
      <c r="C5" s="68"/>
      <c r="D5" s="68"/>
      <c r="E5" s="68"/>
      <c r="F5" s="68"/>
    </row>
    <row r="6" spans="1:6" ht="14.45" customHeight="1" x14ac:dyDescent="0.2">
      <c r="D6" s="2" t="s">
        <v>256</v>
      </c>
      <c r="F6" s="2" t="s">
        <v>9</v>
      </c>
    </row>
    <row r="7" spans="1:6" ht="14.45" customHeight="1" x14ac:dyDescent="0.2">
      <c r="A7" s="69" t="s">
        <v>252</v>
      </c>
      <c r="B7" s="69"/>
      <c r="D7" s="4" t="s">
        <v>138</v>
      </c>
      <c r="F7" s="4" t="s">
        <v>138</v>
      </c>
    </row>
    <row r="8" spans="1:6" ht="21.75" customHeight="1" x14ac:dyDescent="0.2">
      <c r="A8" s="71" t="s">
        <v>252</v>
      </c>
      <c r="B8" s="71"/>
      <c r="D8" s="6">
        <v>0</v>
      </c>
      <c r="F8" s="6">
        <v>49474301</v>
      </c>
    </row>
    <row r="9" spans="1:6" ht="21.75" customHeight="1" x14ac:dyDescent="0.2">
      <c r="A9" s="73" t="s">
        <v>427</v>
      </c>
      <c r="B9" s="73"/>
      <c r="D9" s="9">
        <v>0</v>
      </c>
      <c r="F9" s="9">
        <v>321660290</v>
      </c>
    </row>
    <row r="10" spans="1:6" ht="21.75" customHeight="1" x14ac:dyDescent="0.2">
      <c r="A10" s="75" t="s">
        <v>428</v>
      </c>
      <c r="B10" s="75"/>
      <c r="D10" s="13">
        <v>567300988</v>
      </c>
      <c r="F10" s="13">
        <v>1604084838</v>
      </c>
    </row>
    <row r="11" spans="1:6" ht="21.75" customHeight="1" x14ac:dyDescent="0.2">
      <c r="A11" s="77" t="s">
        <v>34</v>
      </c>
      <c r="B11" s="77"/>
      <c r="D11" s="16">
        <v>567300988</v>
      </c>
      <c r="F11" s="16">
        <f>SUM(F8:F10)</f>
        <v>1975219429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16"/>
  <sheetViews>
    <sheetView rightToLeft="1" zoomScaleNormal="100" workbookViewId="0">
      <selection activeCell="A8" sqref="A8:A1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0.42578125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14.45" customHeight="1" x14ac:dyDescent="0.2"/>
    <row r="5" spans="1:19" ht="14.45" customHeight="1" x14ac:dyDescent="0.2">
      <c r="A5" s="68" t="s">
        <v>259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19" ht="14.45" customHeight="1" x14ac:dyDescent="0.2">
      <c r="A6" s="69" t="s">
        <v>36</v>
      </c>
      <c r="C6" s="69" t="s">
        <v>429</v>
      </c>
      <c r="D6" s="69"/>
      <c r="E6" s="69"/>
      <c r="F6" s="69"/>
      <c r="G6" s="69"/>
      <c r="I6" s="69" t="s">
        <v>256</v>
      </c>
      <c r="J6" s="69"/>
      <c r="K6" s="69"/>
      <c r="L6" s="69"/>
      <c r="M6" s="69"/>
      <c r="O6" s="69" t="s">
        <v>257</v>
      </c>
      <c r="P6" s="69"/>
      <c r="Q6" s="69"/>
      <c r="R6" s="69"/>
      <c r="S6" s="69"/>
    </row>
    <row r="7" spans="1:19" ht="37.5" customHeight="1" x14ac:dyDescent="0.2">
      <c r="A7" s="69"/>
      <c r="C7" s="19" t="s">
        <v>430</v>
      </c>
      <c r="D7" s="3"/>
      <c r="E7" s="19" t="s">
        <v>431</v>
      </c>
      <c r="F7" s="3"/>
      <c r="G7" s="19" t="s">
        <v>432</v>
      </c>
      <c r="I7" s="19" t="s">
        <v>433</v>
      </c>
      <c r="J7" s="3"/>
      <c r="K7" s="19" t="s">
        <v>434</v>
      </c>
      <c r="L7" s="3"/>
      <c r="M7" s="19" t="s">
        <v>435</v>
      </c>
      <c r="O7" s="19" t="s">
        <v>433</v>
      </c>
      <c r="P7" s="3"/>
      <c r="Q7" s="19" t="s">
        <v>434</v>
      </c>
      <c r="R7" s="3"/>
      <c r="S7" s="19" t="s">
        <v>435</v>
      </c>
    </row>
    <row r="8" spans="1:19" ht="21.75" customHeight="1" x14ac:dyDescent="0.2">
      <c r="A8" s="5" t="s">
        <v>27</v>
      </c>
      <c r="C8" s="5" t="s">
        <v>436</v>
      </c>
      <c r="E8" s="6">
        <v>10300000</v>
      </c>
      <c r="G8" s="6">
        <v>2130</v>
      </c>
      <c r="I8" s="6">
        <v>0</v>
      </c>
      <c r="K8" s="6">
        <v>0</v>
      </c>
      <c r="M8" s="6">
        <v>0</v>
      </c>
      <c r="O8" s="6">
        <v>21939000000</v>
      </c>
      <c r="Q8" s="6">
        <v>0</v>
      </c>
      <c r="S8" s="6">
        <v>21939000000</v>
      </c>
    </row>
    <row r="9" spans="1:19" ht="21.75" customHeight="1" x14ac:dyDescent="0.2">
      <c r="A9" s="8" t="s">
        <v>23</v>
      </c>
      <c r="C9" s="8" t="s">
        <v>437</v>
      </c>
      <c r="E9" s="9">
        <v>29431752</v>
      </c>
      <c r="G9" s="9">
        <v>1680</v>
      </c>
      <c r="I9" s="9">
        <v>0</v>
      </c>
      <c r="K9" s="9">
        <v>0</v>
      </c>
      <c r="M9" s="9">
        <v>0</v>
      </c>
      <c r="O9" s="9">
        <v>49445343360</v>
      </c>
      <c r="Q9" s="9">
        <v>0</v>
      </c>
      <c r="S9" s="9">
        <v>49445343360</v>
      </c>
    </row>
    <row r="10" spans="1:19" ht="21.75" customHeight="1" x14ac:dyDescent="0.2">
      <c r="A10" s="8" t="s">
        <v>266</v>
      </c>
      <c r="C10" s="8" t="s">
        <v>438</v>
      </c>
      <c r="E10" s="9">
        <v>285192501</v>
      </c>
      <c r="G10" s="9">
        <v>380</v>
      </c>
      <c r="I10" s="9">
        <v>0</v>
      </c>
      <c r="K10" s="9">
        <v>0</v>
      </c>
      <c r="M10" s="9">
        <v>0</v>
      </c>
      <c r="O10" s="9">
        <v>108373150380</v>
      </c>
      <c r="Q10" s="9">
        <v>0</v>
      </c>
      <c r="S10" s="9">
        <v>108373150380</v>
      </c>
    </row>
    <row r="11" spans="1:19" ht="21.75" customHeight="1" x14ac:dyDescent="0.2">
      <c r="A11" s="8" t="s">
        <v>262</v>
      </c>
      <c r="C11" s="8" t="s">
        <v>439</v>
      </c>
      <c r="E11" s="9">
        <v>150000</v>
      </c>
      <c r="G11" s="9">
        <v>11000</v>
      </c>
      <c r="I11" s="9">
        <v>0</v>
      </c>
      <c r="K11" s="9">
        <v>0</v>
      </c>
      <c r="M11" s="9">
        <v>0</v>
      </c>
      <c r="O11" s="9">
        <v>1650000000</v>
      </c>
      <c r="Q11" s="9">
        <v>0</v>
      </c>
      <c r="S11" s="9">
        <v>1650000000</v>
      </c>
    </row>
    <row r="12" spans="1:19" ht="21.75" customHeight="1" x14ac:dyDescent="0.2">
      <c r="A12" s="8" t="s">
        <v>21</v>
      </c>
      <c r="C12" s="8" t="s">
        <v>440</v>
      </c>
      <c r="E12" s="9">
        <v>24120000</v>
      </c>
      <c r="G12" s="9">
        <v>388</v>
      </c>
      <c r="I12" s="9">
        <v>0</v>
      </c>
      <c r="K12" s="9">
        <v>0</v>
      </c>
      <c r="M12" s="9">
        <v>0</v>
      </c>
      <c r="O12" s="9">
        <v>9358560000</v>
      </c>
      <c r="Q12" s="9">
        <v>0</v>
      </c>
      <c r="S12" s="9">
        <v>9358560000</v>
      </c>
    </row>
    <row r="13" spans="1:19" ht="21.75" customHeight="1" x14ac:dyDescent="0.2">
      <c r="A13" s="8" t="s">
        <v>28</v>
      </c>
      <c r="C13" s="8" t="s">
        <v>441</v>
      </c>
      <c r="E13" s="9">
        <v>4692065</v>
      </c>
      <c r="G13" s="9">
        <v>64</v>
      </c>
      <c r="I13" s="9">
        <v>0</v>
      </c>
      <c r="K13" s="9">
        <v>0</v>
      </c>
      <c r="M13" s="9">
        <v>0</v>
      </c>
      <c r="O13" s="9">
        <v>300292160</v>
      </c>
      <c r="Q13" s="9">
        <v>0</v>
      </c>
      <c r="S13" s="9">
        <v>300292160</v>
      </c>
    </row>
    <row r="14" spans="1:19" ht="21.75" customHeight="1" x14ac:dyDescent="0.2">
      <c r="A14" s="8" t="s">
        <v>264</v>
      </c>
      <c r="C14" s="8" t="s">
        <v>442</v>
      </c>
      <c r="E14" s="9">
        <v>33953760</v>
      </c>
      <c r="G14" s="9">
        <v>670</v>
      </c>
      <c r="I14" s="9">
        <v>0</v>
      </c>
      <c r="K14" s="9">
        <v>0</v>
      </c>
      <c r="M14" s="9">
        <v>0</v>
      </c>
      <c r="O14" s="9">
        <v>22749019200</v>
      </c>
      <c r="Q14" s="9">
        <v>0</v>
      </c>
      <c r="S14" s="9">
        <v>22749019200</v>
      </c>
    </row>
    <row r="15" spans="1:19" ht="21.75" customHeight="1" x14ac:dyDescent="0.2">
      <c r="A15" s="52" t="s">
        <v>483</v>
      </c>
      <c r="C15" s="52"/>
      <c r="E15" s="53"/>
      <c r="G15" s="53"/>
      <c r="I15" s="53"/>
      <c r="K15" s="53"/>
      <c r="M15" s="53"/>
      <c r="O15" s="53">
        <v>30327683540</v>
      </c>
      <c r="Q15" s="53"/>
      <c r="S15" s="53">
        <v>30327683540</v>
      </c>
    </row>
    <row r="16" spans="1:19" ht="21.75" customHeight="1" thickBot="1" x14ac:dyDescent="0.25">
      <c r="A16" s="50" t="s">
        <v>34</v>
      </c>
      <c r="C16" s="51"/>
      <c r="E16" s="51"/>
      <c r="G16" s="51"/>
      <c r="I16" s="51">
        <v>0</v>
      </c>
      <c r="K16" s="51">
        <v>0</v>
      </c>
      <c r="M16" s="51">
        <v>0</v>
      </c>
      <c r="O16" s="51">
        <f>SUM(O8:O15)</f>
        <v>244143048640</v>
      </c>
      <c r="Q16" s="51">
        <v>0</v>
      </c>
      <c r="S16" s="51">
        <f>SUM(S8:S15)</f>
        <v>244143048640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7"/>
  <sheetViews>
    <sheetView rightToLeft="1" view="pageBreakPreview" zoomScale="60" zoomScaleNormal="100" workbookViewId="0">
      <selection activeCell="E36" sqref="E3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4.45" customHeight="1" x14ac:dyDescent="0.2"/>
    <row r="5" spans="1:11" ht="14.45" customHeight="1" x14ac:dyDescent="0.2">
      <c r="A5" s="68" t="s">
        <v>272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4.45" customHeight="1" x14ac:dyDescent="0.2">
      <c r="I6" s="2" t="s">
        <v>256</v>
      </c>
      <c r="K6" s="2" t="s">
        <v>257</v>
      </c>
    </row>
    <row r="7" spans="1:11" ht="39" customHeight="1" x14ac:dyDescent="0.2">
      <c r="A7" s="2" t="s">
        <v>443</v>
      </c>
      <c r="C7" s="18" t="s">
        <v>444</v>
      </c>
      <c r="E7" s="18" t="s">
        <v>445</v>
      </c>
      <c r="G7" s="18" t="s">
        <v>446</v>
      </c>
      <c r="I7" s="19" t="s">
        <v>447</v>
      </c>
      <c r="K7" s="19" t="s">
        <v>447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9" scale="8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T24"/>
  <sheetViews>
    <sheetView rightToLeft="1" zoomScaleNormal="100" workbookViewId="0">
      <selection activeCell="A8" sqref="A8:A1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20" customWidth="1"/>
    <col min="11" max="11" width="1.28515625" customWidth="1"/>
    <col min="12" max="12" width="10.42578125" customWidth="1"/>
    <col min="13" max="13" width="1.28515625" customWidth="1"/>
    <col min="14" max="14" width="19.5703125" customWidth="1"/>
    <col min="15" max="15" width="1.28515625" customWidth="1"/>
    <col min="16" max="16" width="18.85546875" customWidth="1"/>
    <col min="17" max="17" width="1.28515625" customWidth="1"/>
    <col min="18" max="18" width="10.42578125" customWidth="1"/>
    <col min="19" max="19" width="1.28515625" customWidth="1"/>
    <col min="20" max="20" width="19.7109375" customWidth="1"/>
    <col min="21" max="21" width="0.28515625" customWidth="1"/>
  </cols>
  <sheetData>
    <row r="1" spans="1:20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14.45" customHeight="1" x14ac:dyDescent="0.2"/>
    <row r="5" spans="1:20" ht="14.45" customHeight="1" x14ac:dyDescent="0.2">
      <c r="A5" s="68" t="s">
        <v>448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14.45" customHeight="1" x14ac:dyDescent="0.2">
      <c r="A6" s="69" t="s">
        <v>240</v>
      </c>
      <c r="J6" s="69" t="s">
        <v>256</v>
      </c>
      <c r="K6" s="69"/>
      <c r="L6" s="69"/>
      <c r="M6" s="69"/>
      <c r="N6" s="69"/>
      <c r="P6" s="69" t="s">
        <v>257</v>
      </c>
      <c r="Q6" s="69"/>
      <c r="R6" s="69"/>
      <c r="S6" s="69"/>
      <c r="T6" s="69"/>
    </row>
    <row r="7" spans="1:20" ht="29.1" customHeight="1" x14ac:dyDescent="0.2">
      <c r="A7" s="69"/>
      <c r="C7" s="18" t="s">
        <v>449</v>
      </c>
      <c r="E7" s="85" t="s">
        <v>80</v>
      </c>
      <c r="F7" s="85"/>
      <c r="H7" s="18" t="s">
        <v>450</v>
      </c>
      <c r="J7" s="19" t="s">
        <v>451</v>
      </c>
      <c r="K7" s="3"/>
      <c r="L7" s="19" t="s">
        <v>434</v>
      </c>
      <c r="M7" s="3"/>
      <c r="N7" s="19" t="s">
        <v>452</v>
      </c>
      <c r="P7" s="19" t="s">
        <v>451</v>
      </c>
      <c r="Q7" s="3"/>
      <c r="R7" s="19" t="s">
        <v>434</v>
      </c>
      <c r="S7" s="3"/>
      <c r="T7" s="19" t="s">
        <v>452</v>
      </c>
    </row>
    <row r="8" spans="1:20" ht="21.75" customHeight="1" x14ac:dyDescent="0.2">
      <c r="A8" s="5" t="s">
        <v>121</v>
      </c>
      <c r="C8" s="3"/>
      <c r="E8" s="5" t="s">
        <v>123</v>
      </c>
      <c r="F8" s="3"/>
      <c r="H8" s="7">
        <v>23</v>
      </c>
      <c r="J8" s="6">
        <v>28114546993</v>
      </c>
      <c r="L8" s="6">
        <v>0</v>
      </c>
      <c r="N8" s="6">
        <v>28114546993</v>
      </c>
      <c r="P8" s="6">
        <v>56852106731</v>
      </c>
      <c r="R8" s="6">
        <v>0</v>
      </c>
      <c r="T8" s="6">
        <v>56852106731</v>
      </c>
    </row>
    <row r="9" spans="1:20" ht="21.75" customHeight="1" x14ac:dyDescent="0.2">
      <c r="A9" s="8" t="s">
        <v>106</v>
      </c>
      <c r="E9" s="8" t="s">
        <v>108</v>
      </c>
      <c r="H9" s="10">
        <v>26</v>
      </c>
      <c r="J9" s="9">
        <v>-2351299319</v>
      </c>
      <c r="L9" s="9">
        <v>0</v>
      </c>
      <c r="N9" s="9">
        <v>-2351299319</v>
      </c>
      <c r="P9" s="9">
        <v>256821383534</v>
      </c>
      <c r="R9" s="9">
        <v>0</v>
      </c>
      <c r="T9" s="9">
        <v>256821383534</v>
      </c>
    </row>
    <row r="10" spans="1:20" ht="21.75" customHeight="1" x14ac:dyDescent="0.2">
      <c r="A10" s="8" t="s">
        <v>287</v>
      </c>
      <c r="E10" s="8" t="s">
        <v>453</v>
      </c>
      <c r="H10" s="10">
        <v>23</v>
      </c>
      <c r="J10" s="9">
        <v>0</v>
      </c>
      <c r="L10" s="9">
        <v>0</v>
      </c>
      <c r="N10" s="9">
        <v>0</v>
      </c>
      <c r="P10" s="9">
        <v>104520847638</v>
      </c>
      <c r="R10" s="9">
        <v>0</v>
      </c>
      <c r="T10" s="9">
        <v>104520847638</v>
      </c>
    </row>
    <row r="11" spans="1:20" ht="21.75" customHeight="1" x14ac:dyDescent="0.2">
      <c r="A11" s="8" t="s">
        <v>286</v>
      </c>
      <c r="E11" s="8" t="s">
        <v>454</v>
      </c>
      <c r="H11" s="10">
        <v>20.5</v>
      </c>
      <c r="J11" s="9">
        <v>0</v>
      </c>
      <c r="L11" s="9">
        <v>0</v>
      </c>
      <c r="N11" s="9">
        <v>0</v>
      </c>
      <c r="P11" s="9">
        <v>160507129305</v>
      </c>
      <c r="R11" s="9">
        <v>0</v>
      </c>
      <c r="T11" s="9">
        <v>160507129305</v>
      </c>
    </row>
    <row r="12" spans="1:20" ht="21.75" customHeight="1" x14ac:dyDescent="0.2">
      <c r="A12" s="8" t="s">
        <v>118</v>
      </c>
      <c r="E12" s="8" t="s">
        <v>120</v>
      </c>
      <c r="H12" s="10">
        <v>20.5</v>
      </c>
      <c r="J12" s="9">
        <v>20712952388</v>
      </c>
      <c r="L12" s="9">
        <v>0</v>
      </c>
      <c r="N12" s="9">
        <v>20712952388</v>
      </c>
      <c r="P12" s="9">
        <v>218516703817</v>
      </c>
      <c r="R12" s="9">
        <v>0</v>
      </c>
      <c r="T12" s="9">
        <v>218516703817</v>
      </c>
    </row>
    <row r="13" spans="1:20" ht="21.75" customHeight="1" x14ac:dyDescent="0.2">
      <c r="A13" s="8" t="s">
        <v>115</v>
      </c>
      <c r="E13" s="8" t="s">
        <v>117</v>
      </c>
      <c r="H13" s="10">
        <v>20.5</v>
      </c>
      <c r="J13" s="9">
        <v>17042492032</v>
      </c>
      <c r="L13" s="9">
        <v>0</v>
      </c>
      <c r="N13" s="9">
        <v>17042492032</v>
      </c>
      <c r="P13" s="9">
        <v>49405140028</v>
      </c>
      <c r="R13" s="9">
        <v>0</v>
      </c>
      <c r="T13" s="9">
        <v>49405140028</v>
      </c>
    </row>
    <row r="14" spans="1:20" ht="21.75" customHeight="1" x14ac:dyDescent="0.2">
      <c r="A14" s="8" t="s">
        <v>112</v>
      </c>
      <c r="E14" s="8" t="s">
        <v>114</v>
      </c>
      <c r="H14" s="10">
        <v>20.5</v>
      </c>
      <c r="J14" s="9">
        <v>7388758357</v>
      </c>
      <c r="L14" s="9">
        <v>0</v>
      </c>
      <c r="N14" s="9">
        <v>7388758357</v>
      </c>
      <c r="P14" s="9">
        <v>58156047543</v>
      </c>
      <c r="R14" s="9">
        <v>0</v>
      </c>
      <c r="T14" s="9">
        <v>58156047543</v>
      </c>
    </row>
    <row r="15" spans="1:20" ht="21.75" customHeight="1" x14ac:dyDescent="0.2">
      <c r="A15" s="8" t="s">
        <v>109</v>
      </c>
      <c r="E15" s="8" t="s">
        <v>111</v>
      </c>
      <c r="H15" s="10">
        <v>18</v>
      </c>
      <c r="J15" s="9">
        <v>3470717285</v>
      </c>
      <c r="L15" s="9">
        <v>0</v>
      </c>
      <c r="N15" s="9">
        <v>3470717285</v>
      </c>
      <c r="P15" s="9">
        <v>27574147264</v>
      </c>
      <c r="R15" s="9">
        <v>0</v>
      </c>
      <c r="T15" s="9">
        <v>27574147264</v>
      </c>
    </row>
    <row r="16" spans="1:20" ht="21.75" customHeight="1" x14ac:dyDescent="0.2">
      <c r="A16" s="8" t="s">
        <v>101</v>
      </c>
      <c r="E16" s="8" t="s">
        <v>100</v>
      </c>
      <c r="H16" s="10">
        <v>18</v>
      </c>
      <c r="J16" s="9">
        <v>17501310936</v>
      </c>
      <c r="L16" s="9">
        <v>0</v>
      </c>
      <c r="N16" s="9">
        <v>17501310936</v>
      </c>
      <c r="P16" s="9">
        <v>148351995699</v>
      </c>
      <c r="R16" s="9">
        <v>0</v>
      </c>
      <c r="T16" s="9">
        <v>148351995699</v>
      </c>
    </row>
    <row r="17" spans="1:20" ht="21.75" customHeight="1" x14ac:dyDescent="0.2">
      <c r="A17" s="8" t="s">
        <v>103</v>
      </c>
      <c r="E17" s="8" t="s">
        <v>105</v>
      </c>
      <c r="H17" s="10">
        <v>18</v>
      </c>
      <c r="J17" s="9">
        <v>28196644407</v>
      </c>
      <c r="L17" s="9">
        <v>0</v>
      </c>
      <c r="N17" s="9">
        <v>28196644407</v>
      </c>
      <c r="P17" s="9">
        <v>336761247392</v>
      </c>
      <c r="R17" s="9">
        <v>0</v>
      </c>
      <c r="T17" s="9">
        <v>336761247392</v>
      </c>
    </row>
    <row r="18" spans="1:20" ht="21.75" customHeight="1" x14ac:dyDescent="0.2">
      <c r="A18" s="11" t="s">
        <v>288</v>
      </c>
      <c r="C18" s="12"/>
      <c r="E18" s="11" t="s">
        <v>438</v>
      </c>
      <c r="H18" s="14">
        <v>18</v>
      </c>
      <c r="J18" s="13">
        <v>0</v>
      </c>
      <c r="L18" s="13">
        <v>0</v>
      </c>
      <c r="N18" s="13">
        <v>0</v>
      </c>
      <c r="P18" s="13">
        <v>37119311055</v>
      </c>
      <c r="R18" s="13">
        <v>0</v>
      </c>
      <c r="T18" s="13">
        <v>37119311055</v>
      </c>
    </row>
    <row r="19" spans="1:20" ht="21.75" customHeight="1" x14ac:dyDescent="0.2">
      <c r="A19" s="8"/>
      <c r="E19" s="8"/>
      <c r="H19" s="10"/>
      <c r="J19" s="9"/>
      <c r="L19" s="9"/>
      <c r="N19" s="9"/>
      <c r="P19" s="9"/>
      <c r="R19" s="9"/>
      <c r="T19" s="9"/>
    </row>
    <row r="20" spans="1:20" ht="21.75" customHeight="1" x14ac:dyDescent="0.2">
      <c r="A20" s="15" t="s">
        <v>34</v>
      </c>
      <c r="C20" s="16"/>
      <c r="E20" s="16"/>
      <c r="H20" s="16"/>
      <c r="J20" s="16">
        <v>120076123079</v>
      </c>
      <c r="L20" s="16">
        <v>0</v>
      </c>
      <c r="N20" s="16">
        <v>120076123079</v>
      </c>
      <c r="P20" s="16">
        <v>1454586060006</v>
      </c>
      <c r="R20" s="16">
        <v>0</v>
      </c>
      <c r="T20" s="16">
        <v>1454586060006</v>
      </c>
    </row>
    <row r="22" spans="1:20" x14ac:dyDescent="0.2">
      <c r="T22" s="23"/>
    </row>
    <row r="23" spans="1:20" x14ac:dyDescent="0.2">
      <c r="T23" s="23"/>
    </row>
    <row r="24" spans="1:20" x14ac:dyDescent="0.2">
      <c r="T24" s="23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216"/>
  <sheetViews>
    <sheetView rightToLeft="1" topLeftCell="A198" zoomScaleNormal="100" workbookViewId="0">
      <selection activeCell="C208" sqref="C208"/>
    </sheetView>
  </sheetViews>
  <sheetFormatPr defaultRowHeight="12.75" x14ac:dyDescent="0.2"/>
  <cols>
    <col min="1" max="1" width="39" customWidth="1"/>
    <col min="2" max="2" width="1.28515625" customWidth="1"/>
    <col min="3" max="3" width="19.28515625" customWidth="1"/>
    <col min="4" max="4" width="1.28515625" customWidth="1"/>
    <col min="5" max="5" width="17.140625" customWidth="1"/>
    <col min="6" max="6" width="1.28515625" customWidth="1"/>
    <col min="7" max="7" width="19.140625" customWidth="1"/>
    <col min="8" max="8" width="1.28515625" customWidth="1"/>
    <col min="9" max="9" width="22.5703125" customWidth="1"/>
    <col min="10" max="10" width="1.28515625" customWidth="1"/>
    <col min="11" max="11" width="18.5703125" customWidth="1"/>
    <col min="12" max="12" width="1.28515625" customWidth="1"/>
    <col min="13" max="13" width="19.7109375" customWidth="1"/>
    <col min="14" max="14" width="0.28515625" customWidth="1"/>
  </cols>
  <sheetData>
    <row r="1" spans="1:13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4.45" customHeight="1" x14ac:dyDescent="0.2"/>
    <row r="5" spans="1:13" ht="14.45" customHeight="1" x14ac:dyDescent="0.2">
      <c r="A5" s="68" t="s">
        <v>455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14.45" customHeight="1" x14ac:dyDescent="0.2">
      <c r="A6" s="69" t="s">
        <v>240</v>
      </c>
      <c r="C6" s="69" t="s">
        <v>256</v>
      </c>
      <c r="D6" s="69"/>
      <c r="E6" s="69"/>
      <c r="F6" s="69"/>
      <c r="G6" s="69"/>
      <c r="I6" s="69" t="s">
        <v>257</v>
      </c>
      <c r="J6" s="69"/>
      <c r="K6" s="69"/>
      <c r="L6" s="69"/>
      <c r="M6" s="69"/>
    </row>
    <row r="7" spans="1:13" ht="29.1" customHeight="1" x14ac:dyDescent="0.2">
      <c r="A7" s="69"/>
      <c r="C7" s="19" t="s">
        <v>451</v>
      </c>
      <c r="D7" s="3"/>
      <c r="E7" s="19" t="s">
        <v>434</v>
      </c>
      <c r="F7" s="3"/>
      <c r="G7" s="19" t="s">
        <v>452</v>
      </c>
      <c r="I7" s="19" t="s">
        <v>451</v>
      </c>
      <c r="J7" s="3"/>
      <c r="K7" s="19" t="s">
        <v>434</v>
      </c>
      <c r="L7" s="3"/>
      <c r="M7" s="19" t="s">
        <v>452</v>
      </c>
    </row>
    <row r="8" spans="1:13" ht="21.75" customHeight="1" x14ac:dyDescent="0.2">
      <c r="A8" s="5" t="s">
        <v>141</v>
      </c>
      <c r="C8" s="6">
        <v>0</v>
      </c>
      <c r="E8" s="6">
        <v>0</v>
      </c>
      <c r="G8" s="6">
        <v>0</v>
      </c>
      <c r="I8" s="6">
        <v>31773</v>
      </c>
      <c r="K8" s="6">
        <v>0</v>
      </c>
      <c r="M8" s="6">
        <v>31773</v>
      </c>
    </row>
    <row r="9" spans="1:13" ht="21.75" customHeight="1" x14ac:dyDescent="0.2">
      <c r="A9" s="8" t="s">
        <v>143</v>
      </c>
      <c r="C9" s="9">
        <v>0</v>
      </c>
      <c r="E9" s="9">
        <v>0</v>
      </c>
      <c r="G9" s="9">
        <v>0</v>
      </c>
      <c r="I9" s="9">
        <v>132153</v>
      </c>
      <c r="K9" s="9">
        <v>0</v>
      </c>
      <c r="M9" s="9">
        <v>132153</v>
      </c>
    </row>
    <row r="10" spans="1:13" ht="21.75" customHeight="1" x14ac:dyDescent="0.2">
      <c r="A10" s="8" t="s">
        <v>144</v>
      </c>
      <c r="C10" s="9">
        <v>0</v>
      </c>
      <c r="E10" s="9">
        <v>0</v>
      </c>
      <c r="G10" s="9">
        <v>0</v>
      </c>
      <c r="I10" s="9">
        <v>27757</v>
      </c>
      <c r="K10" s="9">
        <v>0</v>
      </c>
      <c r="M10" s="9">
        <v>27757</v>
      </c>
    </row>
    <row r="11" spans="1:13" ht="21.75" customHeight="1" x14ac:dyDescent="0.2">
      <c r="A11" s="8" t="s">
        <v>148</v>
      </c>
      <c r="C11" s="9">
        <v>0</v>
      </c>
      <c r="E11" s="9">
        <v>0</v>
      </c>
      <c r="G11" s="9">
        <v>0</v>
      </c>
      <c r="I11" s="9">
        <v>239191</v>
      </c>
      <c r="K11" s="9">
        <v>0</v>
      </c>
      <c r="M11" s="9">
        <v>239191</v>
      </c>
    </row>
    <row r="12" spans="1:13" ht="21.75" customHeight="1" x14ac:dyDescent="0.2">
      <c r="A12" s="8" t="s">
        <v>149</v>
      </c>
      <c r="C12" s="9">
        <v>0</v>
      </c>
      <c r="E12" s="9">
        <v>0</v>
      </c>
      <c r="G12" s="9">
        <v>0</v>
      </c>
      <c r="I12" s="9">
        <v>1275843</v>
      </c>
      <c r="K12" s="9">
        <v>0</v>
      </c>
      <c r="M12" s="9">
        <v>1275843</v>
      </c>
    </row>
    <row r="13" spans="1:13" ht="21.75" customHeight="1" x14ac:dyDescent="0.2">
      <c r="A13" s="8" t="s">
        <v>150</v>
      </c>
      <c r="C13" s="9">
        <v>0</v>
      </c>
      <c r="E13" s="9">
        <v>0</v>
      </c>
      <c r="G13" s="9">
        <v>0</v>
      </c>
      <c r="I13" s="9">
        <v>7877</v>
      </c>
      <c r="K13" s="9">
        <v>0</v>
      </c>
      <c r="M13" s="9">
        <v>7877</v>
      </c>
    </row>
    <row r="14" spans="1:13" ht="21.75" customHeight="1" x14ac:dyDescent="0.2">
      <c r="A14" s="8" t="s">
        <v>151</v>
      </c>
      <c r="C14" s="9">
        <v>0</v>
      </c>
      <c r="E14" s="9">
        <v>0</v>
      </c>
      <c r="G14" s="9">
        <v>0</v>
      </c>
      <c r="I14" s="9">
        <v>20804</v>
      </c>
      <c r="K14" s="9">
        <v>0</v>
      </c>
      <c r="M14" s="9">
        <v>20804</v>
      </c>
    </row>
    <row r="15" spans="1:13" ht="21.75" customHeight="1" x14ac:dyDescent="0.2">
      <c r="A15" s="8" t="s">
        <v>153</v>
      </c>
      <c r="C15" s="9">
        <v>0</v>
      </c>
      <c r="E15" s="9">
        <v>0</v>
      </c>
      <c r="G15" s="9">
        <v>0</v>
      </c>
      <c r="I15" s="9">
        <v>9422</v>
      </c>
      <c r="K15" s="9">
        <v>0</v>
      </c>
      <c r="M15" s="9">
        <v>9422</v>
      </c>
    </row>
    <row r="16" spans="1:13" ht="21.75" customHeight="1" x14ac:dyDescent="0.2">
      <c r="A16" s="8" t="s">
        <v>154</v>
      </c>
      <c r="C16" s="9">
        <v>0</v>
      </c>
      <c r="E16" s="9">
        <v>0</v>
      </c>
      <c r="G16" s="9">
        <v>0</v>
      </c>
      <c r="I16" s="9">
        <v>25723</v>
      </c>
      <c r="K16" s="9">
        <v>0</v>
      </c>
      <c r="M16" s="9">
        <v>25723</v>
      </c>
    </row>
    <row r="17" spans="1:13" ht="21.75" customHeight="1" x14ac:dyDescent="0.2">
      <c r="A17" s="8" t="s">
        <v>155</v>
      </c>
      <c r="C17" s="9">
        <v>0</v>
      </c>
      <c r="E17" s="9">
        <v>0</v>
      </c>
      <c r="G17" s="9">
        <v>0</v>
      </c>
      <c r="I17" s="9">
        <v>4702</v>
      </c>
      <c r="K17" s="9">
        <v>0</v>
      </c>
      <c r="M17" s="9">
        <v>4702</v>
      </c>
    </row>
    <row r="18" spans="1:13" ht="21.75" customHeight="1" x14ac:dyDescent="0.2">
      <c r="A18" s="8" t="s">
        <v>156</v>
      </c>
      <c r="C18" s="9">
        <v>0</v>
      </c>
      <c r="E18" s="9">
        <v>0</v>
      </c>
      <c r="G18" s="9">
        <v>0</v>
      </c>
      <c r="I18" s="9">
        <v>17627</v>
      </c>
      <c r="K18" s="9">
        <v>0</v>
      </c>
      <c r="M18" s="9">
        <v>17627</v>
      </c>
    </row>
    <row r="19" spans="1:13" ht="21.75" customHeight="1" x14ac:dyDescent="0.2">
      <c r="A19" s="8" t="s">
        <v>157</v>
      </c>
      <c r="C19" s="9">
        <v>170570</v>
      </c>
      <c r="E19" s="9">
        <v>0</v>
      </c>
      <c r="G19" s="9">
        <v>170570</v>
      </c>
      <c r="I19" s="9">
        <v>6337665</v>
      </c>
      <c r="K19" s="9">
        <v>0</v>
      </c>
      <c r="M19" s="9">
        <v>6337665</v>
      </c>
    </row>
    <row r="20" spans="1:13" ht="21.75" customHeight="1" x14ac:dyDescent="0.2">
      <c r="A20" s="8" t="s">
        <v>306</v>
      </c>
      <c r="C20" s="9">
        <v>0</v>
      </c>
      <c r="E20" s="9">
        <v>0</v>
      </c>
      <c r="G20" s="9">
        <v>0</v>
      </c>
      <c r="I20" s="9">
        <v>907311493</v>
      </c>
      <c r="K20" s="9">
        <v>0</v>
      </c>
      <c r="M20" s="9">
        <v>907311493</v>
      </c>
    </row>
    <row r="21" spans="1:13" ht="21.75" customHeight="1" x14ac:dyDescent="0.2">
      <c r="A21" s="8" t="s">
        <v>159</v>
      </c>
      <c r="C21" s="9">
        <v>0</v>
      </c>
      <c r="E21" s="9">
        <v>0</v>
      </c>
      <c r="G21" s="9">
        <v>0</v>
      </c>
      <c r="I21" s="9">
        <v>7824</v>
      </c>
      <c r="K21" s="9">
        <v>0</v>
      </c>
      <c r="M21" s="9">
        <v>7824</v>
      </c>
    </row>
    <row r="22" spans="1:13" ht="21.75" customHeight="1" x14ac:dyDescent="0.2">
      <c r="A22" s="8" t="s">
        <v>307</v>
      </c>
      <c r="C22" s="9">
        <v>0</v>
      </c>
      <c r="E22" s="9">
        <v>0</v>
      </c>
      <c r="G22" s="9">
        <v>0</v>
      </c>
      <c r="I22" s="9">
        <v>107715632</v>
      </c>
      <c r="K22" s="9">
        <v>0</v>
      </c>
      <c r="M22" s="9">
        <v>107715632</v>
      </c>
    </row>
    <row r="23" spans="1:13" ht="21.75" customHeight="1" x14ac:dyDescent="0.2">
      <c r="A23" s="8" t="s">
        <v>308</v>
      </c>
      <c r="C23" s="9">
        <v>0</v>
      </c>
      <c r="E23" s="9">
        <v>0</v>
      </c>
      <c r="G23" s="9">
        <v>0</v>
      </c>
      <c r="I23" s="9">
        <v>58089065</v>
      </c>
      <c r="K23" s="9">
        <v>0</v>
      </c>
      <c r="M23" s="9">
        <v>58089065</v>
      </c>
    </row>
    <row r="24" spans="1:13" ht="21.75" customHeight="1" x14ac:dyDescent="0.2">
      <c r="A24" s="8" t="s">
        <v>309</v>
      </c>
      <c r="C24" s="9">
        <v>0</v>
      </c>
      <c r="E24" s="9">
        <v>0</v>
      </c>
      <c r="G24" s="9">
        <v>0</v>
      </c>
      <c r="I24" s="9">
        <v>121024397</v>
      </c>
      <c r="K24" s="9">
        <v>0</v>
      </c>
      <c r="M24" s="9">
        <v>121024397</v>
      </c>
    </row>
    <row r="25" spans="1:13" ht="21.75" customHeight="1" x14ac:dyDescent="0.2">
      <c r="A25" s="8" t="s">
        <v>310</v>
      </c>
      <c r="C25" s="9">
        <v>0</v>
      </c>
      <c r="E25" s="9">
        <v>0</v>
      </c>
      <c r="G25" s="9">
        <v>0</v>
      </c>
      <c r="I25" s="9">
        <v>27931844</v>
      </c>
      <c r="K25" s="9">
        <v>0</v>
      </c>
      <c r="M25" s="9">
        <v>27931844</v>
      </c>
    </row>
    <row r="26" spans="1:13" ht="21.75" customHeight="1" x14ac:dyDescent="0.2">
      <c r="A26" s="8" t="s">
        <v>311</v>
      </c>
      <c r="C26" s="9">
        <v>0</v>
      </c>
      <c r="E26" s="9">
        <v>0</v>
      </c>
      <c r="G26" s="9">
        <v>0</v>
      </c>
      <c r="I26" s="9">
        <v>402513685</v>
      </c>
      <c r="K26" s="9">
        <v>0</v>
      </c>
      <c r="M26" s="9">
        <v>402513685</v>
      </c>
    </row>
    <row r="27" spans="1:13" ht="21.75" customHeight="1" x14ac:dyDescent="0.2">
      <c r="A27" s="8" t="s">
        <v>312</v>
      </c>
      <c r="C27" s="9">
        <v>0</v>
      </c>
      <c r="E27" s="9">
        <v>0</v>
      </c>
      <c r="G27" s="9">
        <v>0</v>
      </c>
      <c r="I27" s="9">
        <v>3332162596</v>
      </c>
      <c r="K27" s="9">
        <v>0</v>
      </c>
      <c r="M27" s="9">
        <v>3332162596</v>
      </c>
    </row>
    <row r="28" spans="1:13" ht="21.75" customHeight="1" x14ac:dyDescent="0.2">
      <c r="A28" s="8" t="s">
        <v>313</v>
      </c>
      <c r="C28" s="9">
        <v>0</v>
      </c>
      <c r="E28" s="9">
        <v>0</v>
      </c>
      <c r="G28" s="9">
        <v>0</v>
      </c>
      <c r="I28" s="9">
        <v>3101128774</v>
      </c>
      <c r="K28" s="9">
        <v>0</v>
      </c>
      <c r="M28" s="9">
        <v>3101128774</v>
      </c>
    </row>
    <row r="29" spans="1:13" ht="21.75" customHeight="1" x14ac:dyDescent="0.2">
      <c r="A29" s="8" t="s">
        <v>314</v>
      </c>
      <c r="C29" s="9">
        <v>0</v>
      </c>
      <c r="E29" s="9">
        <v>0</v>
      </c>
      <c r="G29" s="9">
        <v>0</v>
      </c>
      <c r="I29" s="9">
        <v>16333688506</v>
      </c>
      <c r="K29" s="9">
        <v>6624144</v>
      </c>
      <c r="M29" s="9">
        <v>16327064362</v>
      </c>
    </row>
    <row r="30" spans="1:13" ht="21.75" customHeight="1" x14ac:dyDescent="0.2">
      <c r="A30" s="8" t="s">
        <v>315</v>
      </c>
      <c r="C30" s="9">
        <v>0</v>
      </c>
      <c r="E30" s="9">
        <v>0</v>
      </c>
      <c r="G30" s="9">
        <v>0</v>
      </c>
      <c r="I30" s="9">
        <v>878555191</v>
      </c>
      <c r="K30" s="9">
        <v>0</v>
      </c>
      <c r="M30" s="9">
        <v>878555191</v>
      </c>
    </row>
    <row r="31" spans="1:13" ht="21.75" customHeight="1" x14ac:dyDescent="0.2">
      <c r="A31" s="8" t="s">
        <v>161</v>
      </c>
      <c r="C31" s="9">
        <v>996826</v>
      </c>
      <c r="E31" s="9">
        <v>0</v>
      </c>
      <c r="G31" s="9">
        <v>996826</v>
      </c>
      <c r="I31" s="9">
        <v>1997413</v>
      </c>
      <c r="K31" s="9">
        <v>0</v>
      </c>
      <c r="M31" s="9">
        <v>1997413</v>
      </c>
    </row>
    <row r="32" spans="1:13" ht="21.75" customHeight="1" x14ac:dyDescent="0.2">
      <c r="A32" s="8" t="s">
        <v>316</v>
      </c>
      <c r="C32" s="9">
        <v>0</v>
      </c>
      <c r="E32" s="9">
        <v>0</v>
      </c>
      <c r="G32" s="9">
        <v>0</v>
      </c>
      <c r="I32" s="9">
        <v>4214958907</v>
      </c>
      <c r="K32" s="9">
        <v>5033731</v>
      </c>
      <c r="M32" s="9">
        <v>4209925176</v>
      </c>
    </row>
    <row r="33" spans="1:13" ht="21.75" customHeight="1" x14ac:dyDescent="0.2">
      <c r="A33" s="8" t="s">
        <v>317</v>
      </c>
      <c r="C33" s="9">
        <v>0</v>
      </c>
      <c r="E33" s="9">
        <v>0</v>
      </c>
      <c r="G33" s="9">
        <v>0</v>
      </c>
      <c r="I33" s="9">
        <v>7752054863</v>
      </c>
      <c r="K33" s="9">
        <v>11542479</v>
      </c>
      <c r="M33" s="9">
        <v>7740512384</v>
      </c>
    </row>
    <row r="34" spans="1:13" ht="21.75" customHeight="1" x14ac:dyDescent="0.2">
      <c r="A34" s="8" t="s">
        <v>318</v>
      </c>
      <c r="C34" s="9">
        <v>0</v>
      </c>
      <c r="E34" s="9">
        <v>0</v>
      </c>
      <c r="G34" s="9">
        <v>0</v>
      </c>
      <c r="I34" s="9">
        <v>5208339399</v>
      </c>
      <c r="K34" s="9">
        <v>1942836</v>
      </c>
      <c r="M34" s="9">
        <v>5206396563</v>
      </c>
    </row>
    <row r="35" spans="1:13" ht="21.75" customHeight="1" x14ac:dyDescent="0.2">
      <c r="A35" s="8" t="s">
        <v>319</v>
      </c>
      <c r="C35" s="9">
        <v>0</v>
      </c>
      <c r="E35" s="9">
        <v>0</v>
      </c>
      <c r="G35" s="9">
        <v>0</v>
      </c>
      <c r="I35" s="9">
        <v>3327753425</v>
      </c>
      <c r="K35" s="9">
        <v>0</v>
      </c>
      <c r="M35" s="9">
        <v>3327753425</v>
      </c>
    </row>
    <row r="36" spans="1:13" ht="21.75" customHeight="1" x14ac:dyDescent="0.2">
      <c r="A36" s="8" t="s">
        <v>320</v>
      </c>
      <c r="C36" s="9">
        <v>0</v>
      </c>
      <c r="E36" s="9">
        <v>0</v>
      </c>
      <c r="G36" s="9">
        <v>0</v>
      </c>
      <c r="I36" s="9">
        <v>3069315069</v>
      </c>
      <c r="K36" s="9">
        <v>0</v>
      </c>
      <c r="M36" s="9">
        <v>3069315069</v>
      </c>
    </row>
    <row r="37" spans="1:13" ht="21.75" customHeight="1" x14ac:dyDescent="0.2">
      <c r="A37" s="8" t="s">
        <v>321</v>
      </c>
      <c r="C37" s="9">
        <v>0</v>
      </c>
      <c r="E37" s="9">
        <v>0</v>
      </c>
      <c r="G37" s="9">
        <v>0</v>
      </c>
      <c r="I37" s="9">
        <v>1407123288</v>
      </c>
      <c r="K37" s="9">
        <v>0</v>
      </c>
      <c r="M37" s="9">
        <v>1407123288</v>
      </c>
    </row>
    <row r="38" spans="1:13" ht="21.75" customHeight="1" x14ac:dyDescent="0.2">
      <c r="A38" s="8" t="s">
        <v>162</v>
      </c>
      <c r="C38" s="9">
        <v>0</v>
      </c>
      <c r="E38" s="9">
        <v>0</v>
      </c>
      <c r="G38" s="9">
        <v>0</v>
      </c>
      <c r="I38" s="9">
        <v>52704</v>
      </c>
      <c r="K38" s="9">
        <v>0</v>
      </c>
      <c r="M38" s="9">
        <v>52704</v>
      </c>
    </row>
    <row r="39" spans="1:13" ht="21.75" customHeight="1" x14ac:dyDescent="0.2">
      <c r="A39" s="8" t="s">
        <v>322</v>
      </c>
      <c r="C39" s="9">
        <v>0</v>
      </c>
      <c r="E39" s="9">
        <v>0</v>
      </c>
      <c r="G39" s="9">
        <v>0</v>
      </c>
      <c r="I39" s="9">
        <v>37341901636</v>
      </c>
      <c r="K39" s="9">
        <v>0</v>
      </c>
      <c r="M39" s="9">
        <v>37341901636</v>
      </c>
    </row>
    <row r="40" spans="1:13" ht="21.75" customHeight="1" x14ac:dyDescent="0.2">
      <c r="A40" s="8" t="s">
        <v>163</v>
      </c>
      <c r="C40" s="9">
        <v>0</v>
      </c>
      <c r="E40" s="9">
        <v>0</v>
      </c>
      <c r="G40" s="9">
        <v>0</v>
      </c>
      <c r="I40" s="9">
        <v>386978</v>
      </c>
      <c r="K40" s="9">
        <v>0</v>
      </c>
      <c r="M40" s="9">
        <v>386978</v>
      </c>
    </row>
    <row r="41" spans="1:13" ht="21.75" customHeight="1" x14ac:dyDescent="0.2">
      <c r="A41" s="8" t="s">
        <v>323</v>
      </c>
      <c r="C41" s="9">
        <v>0</v>
      </c>
      <c r="E41" s="9">
        <v>0</v>
      </c>
      <c r="G41" s="9">
        <v>0</v>
      </c>
      <c r="I41" s="9">
        <v>29340065576</v>
      </c>
      <c r="K41" s="9">
        <v>0</v>
      </c>
      <c r="M41" s="9">
        <v>29340065576</v>
      </c>
    </row>
    <row r="42" spans="1:13" ht="21.75" customHeight="1" x14ac:dyDescent="0.2">
      <c r="A42" s="8" t="s">
        <v>164</v>
      </c>
      <c r="C42" s="9">
        <v>5547455569</v>
      </c>
      <c r="E42" s="9">
        <v>1435898</v>
      </c>
      <c r="G42" s="9">
        <v>5546019671</v>
      </c>
      <c r="I42" s="9">
        <v>35197285364</v>
      </c>
      <c r="K42" s="9">
        <v>7179487</v>
      </c>
      <c r="M42" s="9">
        <v>35190105877</v>
      </c>
    </row>
    <row r="43" spans="1:13" ht="21.75" customHeight="1" x14ac:dyDescent="0.2">
      <c r="A43" s="8" t="s">
        <v>324</v>
      </c>
      <c r="C43" s="9">
        <v>0</v>
      </c>
      <c r="E43" s="9">
        <v>0</v>
      </c>
      <c r="G43" s="9">
        <v>0</v>
      </c>
      <c r="I43" s="9">
        <v>6273830584</v>
      </c>
      <c r="K43" s="9">
        <v>0</v>
      </c>
      <c r="M43" s="9">
        <v>6273830584</v>
      </c>
    </row>
    <row r="44" spans="1:13" ht="21.75" customHeight="1" x14ac:dyDescent="0.2">
      <c r="A44" s="8" t="s">
        <v>325</v>
      </c>
      <c r="C44" s="9">
        <v>0</v>
      </c>
      <c r="E44" s="9">
        <v>0</v>
      </c>
      <c r="G44" s="9">
        <v>0</v>
      </c>
      <c r="I44" s="9">
        <v>5757260300</v>
      </c>
      <c r="K44" s="9">
        <v>0</v>
      </c>
      <c r="M44" s="9">
        <v>5757260300</v>
      </c>
    </row>
    <row r="45" spans="1:13" ht="21.75" customHeight="1" x14ac:dyDescent="0.2">
      <c r="A45" s="8" t="s">
        <v>326</v>
      </c>
      <c r="C45" s="9">
        <v>0</v>
      </c>
      <c r="E45" s="9">
        <v>0</v>
      </c>
      <c r="G45" s="9">
        <v>0</v>
      </c>
      <c r="I45" s="9">
        <v>7289874704</v>
      </c>
      <c r="K45" s="9">
        <v>7688132</v>
      </c>
      <c r="M45" s="9">
        <v>7282186572</v>
      </c>
    </row>
    <row r="46" spans="1:13" ht="21.75" customHeight="1" x14ac:dyDescent="0.2">
      <c r="A46" s="8" t="s">
        <v>327</v>
      </c>
      <c r="C46" s="9">
        <v>0</v>
      </c>
      <c r="E46" s="9">
        <v>0</v>
      </c>
      <c r="G46" s="9">
        <v>0</v>
      </c>
      <c r="I46" s="9">
        <v>71635293</v>
      </c>
      <c r="K46" s="9">
        <v>0</v>
      </c>
      <c r="M46" s="9">
        <v>71635293</v>
      </c>
    </row>
    <row r="47" spans="1:13" ht="21.75" customHeight="1" x14ac:dyDescent="0.2">
      <c r="A47" s="8" t="s">
        <v>328</v>
      </c>
      <c r="C47" s="9">
        <v>0</v>
      </c>
      <c r="E47" s="9">
        <v>0</v>
      </c>
      <c r="G47" s="9">
        <v>0</v>
      </c>
      <c r="I47" s="9">
        <v>6340726</v>
      </c>
      <c r="K47" s="9">
        <v>0</v>
      </c>
      <c r="M47" s="9">
        <v>6340726</v>
      </c>
    </row>
    <row r="48" spans="1:13" ht="21.75" customHeight="1" x14ac:dyDescent="0.2">
      <c r="A48" s="8" t="s">
        <v>329</v>
      </c>
      <c r="C48" s="9">
        <v>0</v>
      </c>
      <c r="E48" s="9">
        <v>0</v>
      </c>
      <c r="G48" s="9">
        <v>0</v>
      </c>
      <c r="I48" s="9">
        <v>15660018</v>
      </c>
      <c r="K48" s="9">
        <v>0</v>
      </c>
      <c r="M48" s="9">
        <v>15660018</v>
      </c>
    </row>
    <row r="49" spans="1:13" ht="21.75" customHeight="1" x14ac:dyDescent="0.2">
      <c r="A49" s="8" t="s">
        <v>330</v>
      </c>
      <c r="C49" s="9">
        <v>0</v>
      </c>
      <c r="E49" s="9">
        <v>0</v>
      </c>
      <c r="G49" s="9">
        <v>0</v>
      </c>
      <c r="I49" s="9">
        <v>2843946365</v>
      </c>
      <c r="K49" s="9">
        <v>0</v>
      </c>
      <c r="M49" s="9">
        <v>2843946365</v>
      </c>
    </row>
    <row r="50" spans="1:13" ht="21.75" customHeight="1" x14ac:dyDescent="0.2">
      <c r="A50" s="8" t="s">
        <v>331</v>
      </c>
      <c r="C50" s="9">
        <v>0</v>
      </c>
      <c r="E50" s="9">
        <v>0</v>
      </c>
      <c r="G50" s="9">
        <v>0</v>
      </c>
      <c r="I50" s="9">
        <v>11448817750</v>
      </c>
      <c r="K50" s="9">
        <v>0</v>
      </c>
      <c r="M50" s="9">
        <v>11448817750</v>
      </c>
    </row>
    <row r="51" spans="1:13" ht="21.75" customHeight="1" x14ac:dyDescent="0.2">
      <c r="A51" s="8" t="s">
        <v>332</v>
      </c>
      <c r="C51" s="9">
        <v>0</v>
      </c>
      <c r="E51" s="9">
        <v>0</v>
      </c>
      <c r="G51" s="9">
        <v>0</v>
      </c>
      <c r="I51" s="9">
        <v>34842140728</v>
      </c>
      <c r="K51" s="9">
        <v>0</v>
      </c>
      <c r="M51" s="9">
        <v>34842140728</v>
      </c>
    </row>
    <row r="52" spans="1:13" ht="21.75" customHeight="1" x14ac:dyDescent="0.2">
      <c r="A52" s="8" t="s">
        <v>333</v>
      </c>
      <c r="C52" s="9">
        <v>0</v>
      </c>
      <c r="E52" s="9">
        <v>0</v>
      </c>
      <c r="G52" s="9">
        <v>0</v>
      </c>
      <c r="I52" s="9">
        <v>8215748550</v>
      </c>
      <c r="K52" s="9">
        <v>0</v>
      </c>
      <c r="M52" s="9">
        <v>8215748550</v>
      </c>
    </row>
    <row r="53" spans="1:13" ht="21.75" customHeight="1" x14ac:dyDescent="0.2">
      <c r="A53" s="8" t="s">
        <v>334</v>
      </c>
      <c r="C53" s="9">
        <v>0</v>
      </c>
      <c r="E53" s="9">
        <v>0</v>
      </c>
      <c r="G53" s="9">
        <v>0</v>
      </c>
      <c r="I53" s="9">
        <v>789047461</v>
      </c>
      <c r="K53" s="9">
        <v>0</v>
      </c>
      <c r="M53" s="9">
        <v>789047461</v>
      </c>
    </row>
    <row r="54" spans="1:13" ht="21.75" customHeight="1" x14ac:dyDescent="0.2">
      <c r="A54" s="8" t="s">
        <v>335</v>
      </c>
      <c r="C54" s="9">
        <v>0</v>
      </c>
      <c r="E54" s="9">
        <v>0</v>
      </c>
      <c r="G54" s="9">
        <v>0</v>
      </c>
      <c r="I54" s="9">
        <v>26872808345</v>
      </c>
      <c r="K54" s="9">
        <v>0</v>
      </c>
      <c r="M54" s="9">
        <v>26872808345</v>
      </c>
    </row>
    <row r="55" spans="1:13" ht="21.75" customHeight="1" x14ac:dyDescent="0.2">
      <c r="A55" s="8" t="s">
        <v>336</v>
      </c>
      <c r="C55" s="9">
        <v>0</v>
      </c>
      <c r="E55" s="9">
        <v>0</v>
      </c>
      <c r="G55" s="9">
        <v>0</v>
      </c>
      <c r="I55" s="9">
        <v>52738646097</v>
      </c>
      <c r="K55" s="9">
        <v>2960383</v>
      </c>
      <c r="M55" s="9">
        <v>52735685714</v>
      </c>
    </row>
    <row r="56" spans="1:13" ht="21.75" customHeight="1" x14ac:dyDescent="0.2">
      <c r="A56" s="8" t="s">
        <v>337</v>
      </c>
      <c r="C56" s="9">
        <v>0</v>
      </c>
      <c r="E56" s="9">
        <v>0</v>
      </c>
      <c r="G56" s="9">
        <v>0</v>
      </c>
      <c r="I56" s="9">
        <v>18467755706</v>
      </c>
      <c r="K56" s="9">
        <v>599759</v>
      </c>
      <c r="M56" s="9">
        <v>18467155947</v>
      </c>
    </row>
    <row r="57" spans="1:13" ht="21.75" customHeight="1" x14ac:dyDescent="0.2">
      <c r="A57" s="8" t="s">
        <v>338</v>
      </c>
      <c r="C57" s="9">
        <v>0</v>
      </c>
      <c r="E57" s="9">
        <v>0</v>
      </c>
      <c r="G57" s="9">
        <v>0</v>
      </c>
      <c r="I57" s="9">
        <v>95627517818</v>
      </c>
      <c r="K57" s="9">
        <v>5107695</v>
      </c>
      <c r="M57" s="9">
        <v>95622410123</v>
      </c>
    </row>
    <row r="58" spans="1:13" ht="21.75" customHeight="1" x14ac:dyDescent="0.2">
      <c r="A58" s="8" t="s">
        <v>339</v>
      </c>
      <c r="C58" s="9">
        <v>0</v>
      </c>
      <c r="E58" s="9">
        <v>0</v>
      </c>
      <c r="G58" s="9">
        <v>0</v>
      </c>
      <c r="I58" s="9">
        <v>372860615694</v>
      </c>
      <c r="K58" s="9">
        <v>5326336</v>
      </c>
      <c r="M58" s="9">
        <v>372855289358</v>
      </c>
    </row>
    <row r="59" spans="1:13" ht="21.75" customHeight="1" x14ac:dyDescent="0.2">
      <c r="A59" s="8" t="s">
        <v>340</v>
      </c>
      <c r="C59" s="9">
        <v>0</v>
      </c>
      <c r="E59" s="9">
        <v>0</v>
      </c>
      <c r="G59" s="9">
        <v>0</v>
      </c>
      <c r="I59" s="9">
        <v>117427370406</v>
      </c>
      <c r="K59" s="9">
        <v>0</v>
      </c>
      <c r="M59" s="9">
        <v>117427370406</v>
      </c>
    </row>
    <row r="60" spans="1:13" ht="21.75" customHeight="1" x14ac:dyDescent="0.2">
      <c r="A60" s="8" t="s">
        <v>341</v>
      </c>
      <c r="C60" s="9">
        <v>0</v>
      </c>
      <c r="E60" s="9">
        <v>0</v>
      </c>
      <c r="G60" s="9">
        <v>0</v>
      </c>
      <c r="I60" s="9">
        <v>91260448547</v>
      </c>
      <c r="K60" s="9">
        <v>0</v>
      </c>
      <c r="M60" s="9">
        <v>91260448547</v>
      </c>
    </row>
    <row r="61" spans="1:13" ht="21.75" customHeight="1" x14ac:dyDescent="0.2">
      <c r="A61" s="8" t="s">
        <v>342</v>
      </c>
      <c r="C61" s="9">
        <v>0</v>
      </c>
      <c r="E61" s="9">
        <v>0</v>
      </c>
      <c r="G61" s="9">
        <v>0</v>
      </c>
      <c r="I61" s="9">
        <v>58473331280</v>
      </c>
      <c r="K61" s="9">
        <v>0</v>
      </c>
      <c r="M61" s="9">
        <v>58473331280</v>
      </c>
    </row>
    <row r="62" spans="1:13" ht="21.75" customHeight="1" x14ac:dyDescent="0.2">
      <c r="A62" s="8" t="s">
        <v>343</v>
      </c>
      <c r="C62" s="9">
        <v>0</v>
      </c>
      <c r="E62" s="9">
        <v>0</v>
      </c>
      <c r="G62" s="9">
        <v>0</v>
      </c>
      <c r="I62" s="9">
        <v>28103436021</v>
      </c>
      <c r="K62" s="9">
        <v>0</v>
      </c>
      <c r="M62" s="9">
        <v>28103436021</v>
      </c>
    </row>
    <row r="63" spans="1:13" ht="21.75" customHeight="1" x14ac:dyDescent="0.2">
      <c r="A63" s="8" t="s">
        <v>344</v>
      </c>
      <c r="C63" s="9">
        <v>0</v>
      </c>
      <c r="E63" s="9">
        <v>0</v>
      </c>
      <c r="G63" s="9">
        <v>0</v>
      </c>
      <c r="I63" s="9">
        <v>5304866169</v>
      </c>
      <c r="K63" s="9">
        <v>0</v>
      </c>
      <c r="M63" s="9">
        <v>5304866169</v>
      </c>
    </row>
    <row r="64" spans="1:13" ht="21.75" customHeight="1" x14ac:dyDescent="0.2">
      <c r="A64" s="8" t="s">
        <v>345</v>
      </c>
      <c r="C64" s="9">
        <v>0</v>
      </c>
      <c r="E64" s="9">
        <v>0</v>
      </c>
      <c r="G64" s="9">
        <v>0</v>
      </c>
      <c r="I64" s="9">
        <v>2792921136</v>
      </c>
      <c r="K64" s="9">
        <v>0</v>
      </c>
      <c r="M64" s="9">
        <v>2792921136</v>
      </c>
    </row>
    <row r="65" spans="1:13" ht="21.75" customHeight="1" x14ac:dyDescent="0.2">
      <c r="A65" s="8" t="s">
        <v>346</v>
      </c>
      <c r="C65" s="9">
        <v>0</v>
      </c>
      <c r="E65" s="9">
        <v>0</v>
      </c>
      <c r="G65" s="9">
        <v>0</v>
      </c>
      <c r="I65" s="9">
        <v>3657344257</v>
      </c>
      <c r="K65" s="9">
        <v>0</v>
      </c>
      <c r="M65" s="9">
        <v>3657344257</v>
      </c>
    </row>
    <row r="66" spans="1:13" ht="21.75" customHeight="1" x14ac:dyDescent="0.2">
      <c r="A66" s="8" t="s">
        <v>347</v>
      </c>
      <c r="C66" s="9">
        <v>0</v>
      </c>
      <c r="E66" s="9">
        <v>0</v>
      </c>
      <c r="G66" s="9">
        <v>0</v>
      </c>
      <c r="I66" s="9">
        <v>26947501635</v>
      </c>
      <c r="K66" s="9">
        <v>0</v>
      </c>
      <c r="M66" s="9">
        <v>26947501635</v>
      </c>
    </row>
    <row r="67" spans="1:13" ht="21.75" customHeight="1" x14ac:dyDescent="0.2">
      <c r="A67" s="8" t="s">
        <v>348</v>
      </c>
      <c r="C67" s="9">
        <v>0</v>
      </c>
      <c r="E67" s="9">
        <v>0</v>
      </c>
      <c r="G67" s="9">
        <v>0</v>
      </c>
      <c r="I67" s="9">
        <v>5459087801</v>
      </c>
      <c r="K67" s="9">
        <v>0</v>
      </c>
      <c r="M67" s="9">
        <v>5459087801</v>
      </c>
    </row>
    <row r="68" spans="1:13" ht="21.75" customHeight="1" x14ac:dyDescent="0.2">
      <c r="A68" s="8" t="s">
        <v>349</v>
      </c>
      <c r="C68" s="9">
        <v>0</v>
      </c>
      <c r="E68" s="9">
        <v>0</v>
      </c>
      <c r="G68" s="9">
        <v>0</v>
      </c>
      <c r="I68" s="9">
        <v>38401018696</v>
      </c>
      <c r="K68" s="9">
        <v>0</v>
      </c>
      <c r="M68" s="9">
        <v>38401018696</v>
      </c>
    </row>
    <row r="69" spans="1:13" ht="21.75" customHeight="1" x14ac:dyDescent="0.2">
      <c r="A69" s="8" t="s">
        <v>350</v>
      </c>
      <c r="C69" s="9">
        <v>0</v>
      </c>
      <c r="E69" s="9">
        <v>0</v>
      </c>
      <c r="G69" s="9">
        <v>0</v>
      </c>
      <c r="I69" s="9">
        <v>2954952246</v>
      </c>
      <c r="K69" s="9">
        <v>0</v>
      </c>
      <c r="M69" s="9">
        <v>2954952246</v>
      </c>
    </row>
    <row r="70" spans="1:13" ht="21.75" customHeight="1" x14ac:dyDescent="0.2">
      <c r="A70" s="8" t="s">
        <v>351</v>
      </c>
      <c r="C70" s="9">
        <v>0</v>
      </c>
      <c r="E70" s="9">
        <v>0</v>
      </c>
      <c r="G70" s="9">
        <v>0</v>
      </c>
      <c r="I70" s="9">
        <v>83015721283</v>
      </c>
      <c r="K70" s="9">
        <v>0</v>
      </c>
      <c r="M70" s="9">
        <v>83015721283</v>
      </c>
    </row>
    <row r="71" spans="1:13" ht="21.75" customHeight="1" x14ac:dyDescent="0.2">
      <c r="A71" s="8" t="s">
        <v>352</v>
      </c>
      <c r="C71" s="9">
        <v>0</v>
      </c>
      <c r="E71" s="9">
        <v>0</v>
      </c>
      <c r="G71" s="9">
        <v>0</v>
      </c>
      <c r="I71" s="9">
        <v>36118175341</v>
      </c>
      <c r="K71" s="9">
        <v>0</v>
      </c>
      <c r="M71" s="9">
        <v>36118175341</v>
      </c>
    </row>
    <row r="72" spans="1:13" ht="21.75" customHeight="1" x14ac:dyDescent="0.2">
      <c r="A72" s="8" t="s">
        <v>353</v>
      </c>
      <c r="C72" s="9">
        <v>0</v>
      </c>
      <c r="E72" s="9">
        <v>0</v>
      </c>
      <c r="G72" s="9">
        <v>0</v>
      </c>
      <c r="I72" s="9">
        <v>19263133153</v>
      </c>
      <c r="K72" s="9">
        <v>0</v>
      </c>
      <c r="M72" s="9">
        <v>19263133153</v>
      </c>
    </row>
    <row r="73" spans="1:13" ht="21.75" customHeight="1" x14ac:dyDescent="0.2">
      <c r="A73" s="8" t="s">
        <v>165</v>
      </c>
      <c r="C73" s="9">
        <v>38836220876</v>
      </c>
      <c r="E73" s="9">
        <v>2896747</v>
      </c>
      <c r="G73" s="9">
        <v>38833324129</v>
      </c>
      <c r="I73" s="9">
        <v>464199660778</v>
      </c>
      <c r="K73" s="9">
        <v>43451206</v>
      </c>
      <c r="M73" s="9">
        <v>464156209572</v>
      </c>
    </row>
    <row r="74" spans="1:13" ht="21.75" customHeight="1" x14ac:dyDescent="0.2">
      <c r="A74" s="8" t="s">
        <v>354</v>
      </c>
      <c r="C74" s="9">
        <v>0</v>
      </c>
      <c r="E74" s="9">
        <v>0</v>
      </c>
      <c r="G74" s="9">
        <v>0</v>
      </c>
      <c r="I74" s="9">
        <v>3581278445</v>
      </c>
      <c r="K74" s="9">
        <v>0</v>
      </c>
      <c r="M74" s="9">
        <v>3581278445</v>
      </c>
    </row>
    <row r="75" spans="1:13" ht="21.75" customHeight="1" x14ac:dyDescent="0.2">
      <c r="A75" s="8" t="s">
        <v>355</v>
      </c>
      <c r="C75" s="9">
        <v>0</v>
      </c>
      <c r="E75" s="9">
        <v>0</v>
      </c>
      <c r="G75" s="9">
        <v>0</v>
      </c>
      <c r="I75" s="9">
        <v>2806719210</v>
      </c>
      <c r="K75" s="9">
        <v>0</v>
      </c>
      <c r="M75" s="9">
        <v>2806719210</v>
      </c>
    </row>
    <row r="76" spans="1:13" ht="21.75" customHeight="1" x14ac:dyDescent="0.2">
      <c r="A76" s="8" t="s">
        <v>356</v>
      </c>
      <c r="C76" s="9">
        <v>0</v>
      </c>
      <c r="E76" s="9">
        <v>0</v>
      </c>
      <c r="G76" s="9">
        <v>0</v>
      </c>
      <c r="I76" s="9">
        <v>109917277375</v>
      </c>
      <c r="K76" s="9">
        <v>0</v>
      </c>
      <c r="M76" s="9">
        <v>109917277375</v>
      </c>
    </row>
    <row r="77" spans="1:13" ht="21.75" customHeight="1" x14ac:dyDescent="0.2">
      <c r="A77" s="8" t="s">
        <v>357</v>
      </c>
      <c r="C77" s="9">
        <v>0</v>
      </c>
      <c r="E77" s="9">
        <v>0</v>
      </c>
      <c r="G77" s="9">
        <v>0</v>
      </c>
      <c r="I77" s="9">
        <v>12800595739</v>
      </c>
      <c r="K77" s="9">
        <v>0</v>
      </c>
      <c r="M77" s="9">
        <v>12800595739</v>
      </c>
    </row>
    <row r="78" spans="1:13" ht="21.75" customHeight="1" x14ac:dyDescent="0.2">
      <c r="A78" s="8" t="s">
        <v>358</v>
      </c>
      <c r="C78" s="9">
        <v>0</v>
      </c>
      <c r="E78" s="9">
        <v>0</v>
      </c>
      <c r="G78" s="9">
        <v>0</v>
      </c>
      <c r="I78" s="9">
        <v>34158461651</v>
      </c>
      <c r="K78" s="9">
        <v>0</v>
      </c>
      <c r="M78" s="9">
        <v>34158461651</v>
      </c>
    </row>
    <row r="79" spans="1:13" ht="21.75" customHeight="1" x14ac:dyDescent="0.2">
      <c r="A79" s="8" t="s">
        <v>359</v>
      </c>
      <c r="C79" s="9">
        <v>0</v>
      </c>
      <c r="E79" s="9">
        <v>0</v>
      </c>
      <c r="G79" s="9">
        <v>0</v>
      </c>
      <c r="I79" s="9">
        <v>63191966134</v>
      </c>
      <c r="K79" s="9">
        <v>0</v>
      </c>
      <c r="M79" s="9">
        <v>63191966134</v>
      </c>
    </row>
    <row r="80" spans="1:13" ht="21.75" customHeight="1" x14ac:dyDescent="0.2">
      <c r="A80" s="8" t="s">
        <v>360</v>
      </c>
      <c r="C80" s="9">
        <v>0</v>
      </c>
      <c r="E80" s="9">
        <v>0</v>
      </c>
      <c r="G80" s="9">
        <v>0</v>
      </c>
      <c r="I80" s="9">
        <v>44845887869</v>
      </c>
      <c r="K80" s="9">
        <v>0</v>
      </c>
      <c r="M80" s="9">
        <v>44845887869</v>
      </c>
    </row>
    <row r="81" spans="1:13" ht="21.75" customHeight="1" x14ac:dyDescent="0.2">
      <c r="A81" s="8" t="s">
        <v>361</v>
      </c>
      <c r="C81" s="9">
        <v>0</v>
      </c>
      <c r="E81" s="9">
        <v>0</v>
      </c>
      <c r="G81" s="9">
        <v>0</v>
      </c>
      <c r="I81" s="9">
        <v>188618703336</v>
      </c>
      <c r="K81" s="9">
        <v>0</v>
      </c>
      <c r="M81" s="9">
        <v>188618703336</v>
      </c>
    </row>
    <row r="82" spans="1:13" ht="21.75" customHeight="1" x14ac:dyDescent="0.2">
      <c r="A82" s="8" t="s">
        <v>362</v>
      </c>
      <c r="C82" s="9">
        <v>0</v>
      </c>
      <c r="E82" s="9">
        <v>0</v>
      </c>
      <c r="G82" s="9">
        <v>0</v>
      </c>
      <c r="I82" s="9">
        <v>3048978737</v>
      </c>
      <c r="K82" s="9">
        <v>0</v>
      </c>
      <c r="M82" s="9">
        <v>3048978737</v>
      </c>
    </row>
    <row r="83" spans="1:13" ht="21.75" customHeight="1" x14ac:dyDescent="0.2">
      <c r="A83" s="8" t="s">
        <v>363</v>
      </c>
      <c r="C83" s="9">
        <v>0</v>
      </c>
      <c r="E83" s="9">
        <v>0</v>
      </c>
      <c r="G83" s="9">
        <v>0</v>
      </c>
      <c r="I83" s="9">
        <v>122352815414</v>
      </c>
      <c r="K83" s="9">
        <v>0</v>
      </c>
      <c r="M83" s="9">
        <v>122352815414</v>
      </c>
    </row>
    <row r="84" spans="1:13" ht="21.75" customHeight="1" x14ac:dyDescent="0.2">
      <c r="A84" s="8" t="s">
        <v>364</v>
      </c>
      <c r="C84" s="9">
        <v>0</v>
      </c>
      <c r="E84" s="9">
        <v>0</v>
      </c>
      <c r="G84" s="9">
        <v>0</v>
      </c>
      <c r="I84" s="9">
        <v>100612753976</v>
      </c>
      <c r="K84" s="9">
        <v>0</v>
      </c>
      <c r="M84" s="9">
        <v>100612753976</v>
      </c>
    </row>
    <row r="85" spans="1:13" ht="21.75" customHeight="1" x14ac:dyDescent="0.2">
      <c r="A85" s="8" t="s">
        <v>365</v>
      </c>
      <c r="C85" s="9">
        <v>0</v>
      </c>
      <c r="E85" s="9">
        <v>0</v>
      </c>
      <c r="G85" s="9">
        <v>0</v>
      </c>
      <c r="I85" s="9">
        <v>37695524806</v>
      </c>
      <c r="K85" s="9">
        <v>0</v>
      </c>
      <c r="M85" s="9">
        <v>37695524806</v>
      </c>
    </row>
    <row r="86" spans="1:13" ht="21.75" customHeight="1" x14ac:dyDescent="0.2">
      <c r="A86" s="8" t="s">
        <v>366</v>
      </c>
      <c r="C86" s="9">
        <v>0</v>
      </c>
      <c r="E86" s="9">
        <v>-3051650</v>
      </c>
      <c r="G86" s="9">
        <v>3051650</v>
      </c>
      <c r="I86" s="9">
        <v>168274683218</v>
      </c>
      <c r="K86" s="9">
        <v>0</v>
      </c>
      <c r="M86" s="9">
        <v>168274683218</v>
      </c>
    </row>
    <row r="87" spans="1:13" ht="21.75" customHeight="1" x14ac:dyDescent="0.2">
      <c r="A87" s="8" t="s">
        <v>367</v>
      </c>
      <c r="C87" s="9">
        <v>0</v>
      </c>
      <c r="E87" s="9">
        <v>0</v>
      </c>
      <c r="G87" s="9">
        <v>0</v>
      </c>
      <c r="I87" s="9">
        <v>225335203337</v>
      </c>
      <c r="K87" s="9">
        <v>0</v>
      </c>
      <c r="M87" s="9">
        <v>225335203337</v>
      </c>
    </row>
    <row r="88" spans="1:13" ht="21.75" customHeight="1" x14ac:dyDescent="0.2">
      <c r="A88" s="8" t="s">
        <v>368</v>
      </c>
      <c r="C88" s="9">
        <v>0</v>
      </c>
      <c r="E88" s="9">
        <v>0</v>
      </c>
      <c r="G88" s="9">
        <v>0</v>
      </c>
      <c r="I88" s="9">
        <v>10295576954</v>
      </c>
      <c r="K88" s="9">
        <v>0</v>
      </c>
      <c r="M88" s="9">
        <v>10295576954</v>
      </c>
    </row>
    <row r="89" spans="1:13" ht="21.75" customHeight="1" x14ac:dyDescent="0.2">
      <c r="A89" s="8" t="s">
        <v>369</v>
      </c>
      <c r="C89" s="9">
        <v>0</v>
      </c>
      <c r="E89" s="9">
        <v>0</v>
      </c>
      <c r="G89" s="9">
        <v>0</v>
      </c>
      <c r="I89" s="9">
        <v>2799167678</v>
      </c>
      <c r="K89" s="9">
        <v>0</v>
      </c>
      <c r="M89" s="9">
        <v>2799167678</v>
      </c>
    </row>
    <row r="90" spans="1:13" ht="21.75" customHeight="1" x14ac:dyDescent="0.2">
      <c r="A90" s="8" t="s">
        <v>370</v>
      </c>
      <c r="C90" s="9">
        <v>0</v>
      </c>
      <c r="E90" s="9">
        <v>0</v>
      </c>
      <c r="G90" s="9">
        <v>0</v>
      </c>
      <c r="I90" s="9">
        <v>23120725102</v>
      </c>
      <c r="K90" s="9">
        <v>0</v>
      </c>
      <c r="M90" s="9">
        <v>23120725102</v>
      </c>
    </row>
    <row r="91" spans="1:13" ht="21.75" customHeight="1" x14ac:dyDescent="0.2">
      <c r="A91" s="8" t="s">
        <v>371</v>
      </c>
      <c r="C91" s="9">
        <v>0</v>
      </c>
      <c r="E91" s="9">
        <v>0</v>
      </c>
      <c r="G91" s="9">
        <v>0</v>
      </c>
      <c r="I91" s="9">
        <v>24852866455</v>
      </c>
      <c r="K91" s="9">
        <v>0</v>
      </c>
      <c r="M91" s="9">
        <v>24852866455</v>
      </c>
    </row>
    <row r="92" spans="1:13" ht="21.75" customHeight="1" x14ac:dyDescent="0.2">
      <c r="A92" s="8" t="s">
        <v>372</v>
      </c>
      <c r="C92" s="9">
        <v>0</v>
      </c>
      <c r="E92" s="9">
        <v>0</v>
      </c>
      <c r="G92" s="9">
        <v>0</v>
      </c>
      <c r="I92" s="9">
        <v>7548505325</v>
      </c>
      <c r="K92" s="9">
        <v>0</v>
      </c>
      <c r="M92" s="9">
        <v>7548505325</v>
      </c>
    </row>
    <row r="93" spans="1:13" ht="21.75" customHeight="1" x14ac:dyDescent="0.2">
      <c r="A93" s="8" t="s">
        <v>373</v>
      </c>
      <c r="C93" s="9">
        <v>0</v>
      </c>
      <c r="E93" s="9">
        <v>0</v>
      </c>
      <c r="G93" s="9">
        <v>0</v>
      </c>
      <c r="I93" s="9">
        <v>82599557749</v>
      </c>
      <c r="K93" s="9">
        <v>0</v>
      </c>
      <c r="M93" s="9">
        <v>82599557749</v>
      </c>
    </row>
    <row r="94" spans="1:13" ht="21.75" customHeight="1" x14ac:dyDescent="0.2">
      <c r="A94" s="8" t="s">
        <v>374</v>
      </c>
      <c r="C94" s="9">
        <v>0</v>
      </c>
      <c r="E94" s="9">
        <v>0</v>
      </c>
      <c r="G94" s="9">
        <v>0</v>
      </c>
      <c r="I94" s="9">
        <v>18062118832</v>
      </c>
      <c r="K94" s="9">
        <v>0</v>
      </c>
      <c r="M94" s="9">
        <v>18062118832</v>
      </c>
    </row>
    <row r="95" spans="1:13" ht="21.75" customHeight="1" x14ac:dyDescent="0.2">
      <c r="A95" s="8" t="s">
        <v>375</v>
      </c>
      <c r="C95" s="9">
        <v>0</v>
      </c>
      <c r="E95" s="9">
        <v>0</v>
      </c>
      <c r="G95" s="9">
        <v>0</v>
      </c>
      <c r="I95" s="9">
        <v>73249454983</v>
      </c>
      <c r="K95" s="9">
        <v>0</v>
      </c>
      <c r="M95" s="9">
        <v>73249454983</v>
      </c>
    </row>
    <row r="96" spans="1:13" ht="21.75" customHeight="1" x14ac:dyDescent="0.2">
      <c r="A96" s="8" t="s">
        <v>376</v>
      </c>
      <c r="C96" s="9">
        <v>0</v>
      </c>
      <c r="E96" s="9">
        <v>0</v>
      </c>
      <c r="G96" s="9">
        <v>0</v>
      </c>
      <c r="I96" s="9">
        <v>9407013695</v>
      </c>
      <c r="K96" s="9">
        <v>0</v>
      </c>
      <c r="M96" s="9">
        <v>9407013695</v>
      </c>
    </row>
    <row r="97" spans="1:13" ht="21.75" customHeight="1" x14ac:dyDescent="0.2">
      <c r="A97" s="8" t="s">
        <v>377</v>
      </c>
      <c r="C97" s="9">
        <v>0</v>
      </c>
      <c r="E97" s="9">
        <v>0</v>
      </c>
      <c r="G97" s="9">
        <v>0</v>
      </c>
      <c r="I97" s="9">
        <v>20814554063</v>
      </c>
      <c r="K97" s="9">
        <v>0</v>
      </c>
      <c r="M97" s="9">
        <v>20814554063</v>
      </c>
    </row>
    <row r="98" spans="1:13" ht="21.75" customHeight="1" x14ac:dyDescent="0.2">
      <c r="A98" s="8" t="s">
        <v>378</v>
      </c>
      <c r="C98" s="9">
        <v>0</v>
      </c>
      <c r="E98" s="9">
        <v>0</v>
      </c>
      <c r="G98" s="9">
        <v>0</v>
      </c>
      <c r="I98" s="9">
        <v>28181082905</v>
      </c>
      <c r="K98" s="9">
        <v>0</v>
      </c>
      <c r="M98" s="9">
        <v>28181082905</v>
      </c>
    </row>
    <row r="99" spans="1:13" ht="21.75" customHeight="1" x14ac:dyDescent="0.2">
      <c r="A99" s="8" t="s">
        <v>379</v>
      </c>
      <c r="C99" s="9">
        <v>0</v>
      </c>
      <c r="E99" s="9">
        <v>0</v>
      </c>
      <c r="G99" s="9">
        <v>0</v>
      </c>
      <c r="I99" s="9">
        <v>6106086136</v>
      </c>
      <c r="K99" s="9">
        <v>0</v>
      </c>
      <c r="M99" s="9">
        <v>6106086136</v>
      </c>
    </row>
    <row r="100" spans="1:13" ht="21.75" customHeight="1" x14ac:dyDescent="0.2">
      <c r="A100" s="8" t="s">
        <v>380</v>
      </c>
      <c r="C100" s="9">
        <v>0</v>
      </c>
      <c r="E100" s="9">
        <v>0</v>
      </c>
      <c r="G100" s="9">
        <v>0</v>
      </c>
      <c r="I100" s="9">
        <v>19230218957</v>
      </c>
      <c r="K100" s="9">
        <v>0</v>
      </c>
      <c r="M100" s="9">
        <v>19230218957</v>
      </c>
    </row>
    <row r="101" spans="1:13" ht="21.75" customHeight="1" x14ac:dyDescent="0.2">
      <c r="A101" s="8" t="s">
        <v>381</v>
      </c>
      <c r="C101" s="9">
        <v>0</v>
      </c>
      <c r="E101" s="9">
        <v>0</v>
      </c>
      <c r="G101" s="9">
        <v>0</v>
      </c>
      <c r="I101" s="9">
        <v>31772570407</v>
      </c>
      <c r="K101" s="9">
        <v>0</v>
      </c>
      <c r="M101" s="9">
        <v>31772570407</v>
      </c>
    </row>
    <row r="102" spans="1:13" ht="21.75" customHeight="1" x14ac:dyDescent="0.2">
      <c r="A102" s="8" t="s">
        <v>382</v>
      </c>
      <c r="C102" s="9">
        <v>0</v>
      </c>
      <c r="E102" s="9">
        <v>0</v>
      </c>
      <c r="G102" s="9">
        <v>0</v>
      </c>
      <c r="I102" s="9">
        <v>27353688525</v>
      </c>
      <c r="K102" s="9">
        <v>0</v>
      </c>
      <c r="M102" s="9">
        <v>27353688525</v>
      </c>
    </row>
    <row r="103" spans="1:13" ht="21.75" customHeight="1" x14ac:dyDescent="0.2">
      <c r="A103" s="8" t="s">
        <v>383</v>
      </c>
      <c r="C103" s="9">
        <v>0</v>
      </c>
      <c r="E103" s="9">
        <v>0</v>
      </c>
      <c r="G103" s="9">
        <v>0</v>
      </c>
      <c r="I103" s="9">
        <v>5572131144</v>
      </c>
      <c r="K103" s="9">
        <v>0</v>
      </c>
      <c r="M103" s="9">
        <v>5572131144</v>
      </c>
    </row>
    <row r="104" spans="1:13" ht="21.75" customHeight="1" x14ac:dyDescent="0.2">
      <c r="A104" s="8" t="s">
        <v>384</v>
      </c>
      <c r="C104" s="9">
        <v>0</v>
      </c>
      <c r="E104" s="9">
        <v>0</v>
      </c>
      <c r="G104" s="9">
        <v>0</v>
      </c>
      <c r="I104" s="9">
        <v>10102568764</v>
      </c>
      <c r="K104" s="9">
        <v>0</v>
      </c>
      <c r="M104" s="9">
        <v>10102568764</v>
      </c>
    </row>
    <row r="105" spans="1:13" ht="21.75" customHeight="1" x14ac:dyDescent="0.2">
      <c r="A105" s="8" t="s">
        <v>385</v>
      </c>
      <c r="C105" s="9">
        <v>0</v>
      </c>
      <c r="E105" s="9">
        <v>0</v>
      </c>
      <c r="G105" s="9">
        <v>0</v>
      </c>
      <c r="I105" s="9">
        <v>2938932490</v>
      </c>
      <c r="K105" s="9">
        <v>0</v>
      </c>
      <c r="M105" s="9">
        <v>2938932490</v>
      </c>
    </row>
    <row r="106" spans="1:13" ht="21.75" customHeight="1" x14ac:dyDescent="0.2">
      <c r="A106" s="8" t="s">
        <v>386</v>
      </c>
      <c r="C106" s="9">
        <v>0</v>
      </c>
      <c r="E106" s="9">
        <v>0</v>
      </c>
      <c r="G106" s="9">
        <v>0</v>
      </c>
      <c r="I106" s="9">
        <v>1378782325</v>
      </c>
      <c r="K106" s="9">
        <v>0</v>
      </c>
      <c r="M106" s="9">
        <v>1378782325</v>
      </c>
    </row>
    <row r="107" spans="1:13" ht="21.75" customHeight="1" x14ac:dyDescent="0.2">
      <c r="A107" s="8" t="s">
        <v>387</v>
      </c>
      <c r="C107" s="9">
        <v>0</v>
      </c>
      <c r="E107" s="9">
        <v>0</v>
      </c>
      <c r="G107" s="9">
        <v>0</v>
      </c>
      <c r="I107" s="9">
        <v>44832029836</v>
      </c>
      <c r="K107" s="9">
        <v>0</v>
      </c>
      <c r="M107" s="9">
        <v>44832029836</v>
      </c>
    </row>
    <row r="108" spans="1:13" ht="21.75" customHeight="1" x14ac:dyDescent="0.2">
      <c r="A108" s="8" t="s">
        <v>388</v>
      </c>
      <c r="C108" s="9">
        <v>0</v>
      </c>
      <c r="E108" s="9">
        <v>0</v>
      </c>
      <c r="G108" s="9">
        <v>0</v>
      </c>
      <c r="I108" s="9">
        <v>26803646686</v>
      </c>
      <c r="K108" s="9">
        <v>0</v>
      </c>
      <c r="M108" s="9">
        <v>26803646686</v>
      </c>
    </row>
    <row r="109" spans="1:13" ht="21.75" customHeight="1" x14ac:dyDescent="0.2">
      <c r="A109" s="8" t="s">
        <v>166</v>
      </c>
      <c r="C109" s="9">
        <v>5313601317</v>
      </c>
      <c r="E109" s="9">
        <v>-2965528</v>
      </c>
      <c r="G109" s="9">
        <v>5316566845</v>
      </c>
      <c r="I109" s="9">
        <v>54829214003</v>
      </c>
      <c r="K109" s="9">
        <v>17793166</v>
      </c>
      <c r="M109" s="9">
        <v>54811420837</v>
      </c>
    </row>
    <row r="110" spans="1:13" ht="21.75" customHeight="1" x14ac:dyDescent="0.2">
      <c r="A110" s="8" t="s">
        <v>389</v>
      </c>
      <c r="C110" s="9">
        <v>0</v>
      </c>
      <c r="E110" s="9">
        <v>0</v>
      </c>
      <c r="G110" s="9">
        <v>0</v>
      </c>
      <c r="I110" s="9">
        <v>3242655737</v>
      </c>
      <c r="K110" s="9">
        <v>0</v>
      </c>
      <c r="M110" s="9">
        <v>3242655737</v>
      </c>
    </row>
    <row r="111" spans="1:13" ht="21.75" customHeight="1" x14ac:dyDescent="0.2">
      <c r="A111" s="8" t="s">
        <v>390</v>
      </c>
      <c r="C111" s="9">
        <v>0</v>
      </c>
      <c r="E111" s="9">
        <v>0</v>
      </c>
      <c r="G111" s="9">
        <v>0</v>
      </c>
      <c r="I111" s="9">
        <v>2414751781</v>
      </c>
      <c r="K111" s="9">
        <v>0</v>
      </c>
      <c r="M111" s="9">
        <v>2414751781</v>
      </c>
    </row>
    <row r="112" spans="1:13" ht="21.75" customHeight="1" x14ac:dyDescent="0.2">
      <c r="A112" s="8" t="s">
        <v>391</v>
      </c>
      <c r="C112" s="9">
        <v>0</v>
      </c>
      <c r="E112" s="9">
        <v>0</v>
      </c>
      <c r="G112" s="9">
        <v>0</v>
      </c>
      <c r="I112" s="9">
        <v>5509560923</v>
      </c>
      <c r="K112" s="9">
        <v>0</v>
      </c>
      <c r="M112" s="9">
        <v>5509560923</v>
      </c>
    </row>
    <row r="113" spans="1:13" ht="21.75" customHeight="1" x14ac:dyDescent="0.2">
      <c r="A113" s="8" t="s">
        <v>392</v>
      </c>
      <c r="C113" s="9">
        <v>0</v>
      </c>
      <c r="E113" s="9">
        <v>0</v>
      </c>
      <c r="G113" s="9">
        <v>0</v>
      </c>
      <c r="I113" s="9">
        <v>28444897800</v>
      </c>
      <c r="K113" s="9">
        <v>0</v>
      </c>
      <c r="M113" s="9">
        <v>28444897800</v>
      </c>
    </row>
    <row r="114" spans="1:13" ht="21.75" customHeight="1" x14ac:dyDescent="0.2">
      <c r="A114" s="8" t="s">
        <v>393</v>
      </c>
      <c r="C114" s="9">
        <v>0</v>
      </c>
      <c r="E114" s="9">
        <v>0</v>
      </c>
      <c r="G114" s="9">
        <v>0</v>
      </c>
      <c r="I114" s="9">
        <v>17374745900</v>
      </c>
      <c r="K114" s="9">
        <v>0</v>
      </c>
      <c r="M114" s="9">
        <v>17374745900</v>
      </c>
    </row>
    <row r="115" spans="1:13" ht="21.75" customHeight="1" x14ac:dyDescent="0.2">
      <c r="A115" s="8" t="s">
        <v>167</v>
      </c>
      <c r="C115" s="9">
        <v>1901862739</v>
      </c>
      <c r="E115" s="9">
        <v>0</v>
      </c>
      <c r="G115" s="9">
        <v>1901862739</v>
      </c>
      <c r="I115" s="9">
        <v>11709279086</v>
      </c>
      <c r="K115" s="9">
        <v>3466959</v>
      </c>
      <c r="M115" s="9">
        <v>11705812127</v>
      </c>
    </row>
    <row r="116" spans="1:13" ht="21.75" customHeight="1" x14ac:dyDescent="0.2">
      <c r="A116" s="8" t="s">
        <v>394</v>
      </c>
      <c r="C116" s="9">
        <v>0</v>
      </c>
      <c r="E116" s="9">
        <v>0</v>
      </c>
      <c r="G116" s="9">
        <v>0</v>
      </c>
      <c r="I116" s="9">
        <v>15717764377</v>
      </c>
      <c r="K116" s="9">
        <v>0</v>
      </c>
      <c r="M116" s="9">
        <v>15717764377</v>
      </c>
    </row>
    <row r="117" spans="1:13" ht="21.75" customHeight="1" x14ac:dyDescent="0.2">
      <c r="A117" s="8" t="s">
        <v>395</v>
      </c>
      <c r="C117" s="9">
        <v>0</v>
      </c>
      <c r="E117" s="9">
        <v>0</v>
      </c>
      <c r="G117" s="9">
        <v>0</v>
      </c>
      <c r="I117" s="9">
        <v>10098505737</v>
      </c>
      <c r="K117" s="9">
        <v>0</v>
      </c>
      <c r="M117" s="9">
        <v>10098505737</v>
      </c>
    </row>
    <row r="118" spans="1:13" ht="21.75" customHeight="1" x14ac:dyDescent="0.2">
      <c r="A118" s="8" t="s">
        <v>168</v>
      </c>
      <c r="C118" s="9">
        <v>821631976</v>
      </c>
      <c r="E118" s="9">
        <v>-200022</v>
      </c>
      <c r="G118" s="9">
        <v>821831998</v>
      </c>
      <c r="I118" s="9">
        <v>5055900052</v>
      </c>
      <c r="K118" s="9">
        <v>2500280</v>
      </c>
      <c r="M118" s="9">
        <v>5053399772</v>
      </c>
    </row>
    <row r="119" spans="1:13" ht="21.75" customHeight="1" x14ac:dyDescent="0.2">
      <c r="A119" s="8" t="s">
        <v>396</v>
      </c>
      <c r="C119" s="9">
        <v>0</v>
      </c>
      <c r="E119" s="9">
        <v>0</v>
      </c>
      <c r="G119" s="9">
        <v>0</v>
      </c>
      <c r="I119" s="9">
        <v>14700821917</v>
      </c>
      <c r="K119" s="9">
        <v>0</v>
      </c>
      <c r="M119" s="9">
        <v>14700821917</v>
      </c>
    </row>
    <row r="120" spans="1:13" ht="21.75" customHeight="1" x14ac:dyDescent="0.2">
      <c r="A120" s="8" t="s">
        <v>397</v>
      </c>
      <c r="C120" s="9">
        <v>0</v>
      </c>
      <c r="E120" s="9">
        <v>0</v>
      </c>
      <c r="G120" s="9">
        <v>0</v>
      </c>
      <c r="I120" s="9">
        <v>3349118031</v>
      </c>
      <c r="K120" s="9">
        <v>0</v>
      </c>
      <c r="M120" s="9">
        <v>3349118031</v>
      </c>
    </row>
    <row r="121" spans="1:13" ht="21.75" customHeight="1" x14ac:dyDescent="0.2">
      <c r="A121" s="8" t="s">
        <v>398</v>
      </c>
      <c r="C121" s="9">
        <v>0</v>
      </c>
      <c r="E121" s="9">
        <v>0</v>
      </c>
      <c r="G121" s="9">
        <v>0</v>
      </c>
      <c r="I121" s="9">
        <v>2436578278</v>
      </c>
      <c r="K121" s="9">
        <v>0</v>
      </c>
      <c r="M121" s="9">
        <v>2436578278</v>
      </c>
    </row>
    <row r="122" spans="1:13" ht="21.75" customHeight="1" x14ac:dyDescent="0.2">
      <c r="A122" s="8" t="s">
        <v>399</v>
      </c>
      <c r="C122" s="9">
        <v>0</v>
      </c>
      <c r="E122" s="9">
        <v>0</v>
      </c>
      <c r="G122" s="9">
        <v>0</v>
      </c>
      <c r="I122" s="9">
        <v>16218753566</v>
      </c>
      <c r="K122" s="9">
        <v>0</v>
      </c>
      <c r="M122" s="9">
        <v>16218753566</v>
      </c>
    </row>
    <row r="123" spans="1:13" ht="21.75" customHeight="1" x14ac:dyDescent="0.2">
      <c r="A123" s="8" t="s">
        <v>400</v>
      </c>
      <c r="C123" s="9">
        <v>0</v>
      </c>
      <c r="E123" s="9">
        <v>0</v>
      </c>
      <c r="G123" s="9">
        <v>0</v>
      </c>
      <c r="I123" s="9">
        <v>33216217225</v>
      </c>
      <c r="K123" s="9">
        <v>0</v>
      </c>
      <c r="M123" s="9">
        <v>33216217225</v>
      </c>
    </row>
    <row r="124" spans="1:13" ht="21.75" customHeight="1" x14ac:dyDescent="0.2">
      <c r="A124" s="8" t="s">
        <v>401</v>
      </c>
      <c r="C124" s="9">
        <v>0</v>
      </c>
      <c r="E124" s="9">
        <v>0</v>
      </c>
      <c r="G124" s="9">
        <v>0</v>
      </c>
      <c r="I124" s="9">
        <v>21410651269</v>
      </c>
      <c r="K124" s="9">
        <v>0</v>
      </c>
      <c r="M124" s="9">
        <v>21410651269</v>
      </c>
    </row>
    <row r="125" spans="1:13" ht="21.75" customHeight="1" x14ac:dyDescent="0.2">
      <c r="A125" s="8" t="s">
        <v>169</v>
      </c>
      <c r="C125" s="9">
        <v>3524632815</v>
      </c>
      <c r="E125" s="9">
        <v>-3226187</v>
      </c>
      <c r="G125" s="9">
        <v>3527859002</v>
      </c>
      <c r="I125" s="9">
        <v>74045173196</v>
      </c>
      <c r="K125" s="9">
        <v>17744028</v>
      </c>
      <c r="M125" s="9">
        <v>74027429168</v>
      </c>
    </row>
    <row r="126" spans="1:13" ht="21.75" customHeight="1" x14ac:dyDescent="0.2">
      <c r="A126" s="8" t="s">
        <v>402</v>
      </c>
      <c r="C126" s="9">
        <v>0</v>
      </c>
      <c r="E126" s="9">
        <v>0</v>
      </c>
      <c r="G126" s="9">
        <v>0</v>
      </c>
      <c r="I126" s="9">
        <v>11675945900</v>
      </c>
      <c r="K126" s="9">
        <v>0</v>
      </c>
      <c r="M126" s="9">
        <v>11675945900</v>
      </c>
    </row>
    <row r="127" spans="1:13" ht="21.75" customHeight="1" x14ac:dyDescent="0.2">
      <c r="A127" s="8" t="s">
        <v>170</v>
      </c>
      <c r="C127" s="9">
        <v>8677813390</v>
      </c>
      <c r="E127" s="9">
        <v>-856725</v>
      </c>
      <c r="G127" s="9">
        <v>8678670115</v>
      </c>
      <c r="I127" s="9">
        <v>44731351876</v>
      </c>
      <c r="K127" s="9">
        <v>11994156</v>
      </c>
      <c r="M127" s="9">
        <v>44719357720</v>
      </c>
    </row>
    <row r="128" spans="1:13" ht="21.75" customHeight="1" x14ac:dyDescent="0.2">
      <c r="A128" s="8" t="s">
        <v>171</v>
      </c>
      <c r="C128" s="9">
        <v>7765568823</v>
      </c>
      <c r="E128" s="9">
        <v>-733347</v>
      </c>
      <c r="G128" s="9">
        <v>7766302170</v>
      </c>
      <c r="I128" s="9">
        <v>38273698243</v>
      </c>
      <c r="K128" s="9">
        <v>19067030</v>
      </c>
      <c r="M128" s="9">
        <v>38254631213</v>
      </c>
    </row>
    <row r="129" spans="1:13" ht="21.75" customHeight="1" x14ac:dyDescent="0.2">
      <c r="A129" s="8" t="s">
        <v>403</v>
      </c>
      <c r="C129" s="9">
        <v>0</v>
      </c>
      <c r="E129" s="9">
        <v>0</v>
      </c>
      <c r="G129" s="9">
        <v>0</v>
      </c>
      <c r="I129" s="9">
        <v>14664967206</v>
      </c>
      <c r="K129" s="9">
        <v>0</v>
      </c>
      <c r="M129" s="9">
        <v>14664967206</v>
      </c>
    </row>
    <row r="130" spans="1:13" ht="21.75" customHeight="1" x14ac:dyDescent="0.2">
      <c r="A130" s="8" t="s">
        <v>404</v>
      </c>
      <c r="C130" s="9">
        <v>0</v>
      </c>
      <c r="E130" s="9">
        <v>0</v>
      </c>
      <c r="G130" s="9">
        <v>0</v>
      </c>
      <c r="I130" s="9">
        <v>95227583558</v>
      </c>
      <c r="K130" s="9">
        <v>0</v>
      </c>
      <c r="M130" s="9">
        <v>95227583558</v>
      </c>
    </row>
    <row r="131" spans="1:13" ht="21.75" customHeight="1" x14ac:dyDescent="0.2">
      <c r="A131" s="8" t="s">
        <v>405</v>
      </c>
      <c r="C131" s="9">
        <v>0</v>
      </c>
      <c r="E131" s="9">
        <v>0</v>
      </c>
      <c r="G131" s="9">
        <v>0</v>
      </c>
      <c r="I131" s="9">
        <v>73933448358</v>
      </c>
      <c r="K131" s="9">
        <v>0</v>
      </c>
      <c r="M131" s="9">
        <v>73933448358</v>
      </c>
    </row>
    <row r="132" spans="1:13" ht="21.75" customHeight="1" x14ac:dyDescent="0.2">
      <c r="A132" s="8" t="s">
        <v>172</v>
      </c>
      <c r="C132" s="9">
        <v>15772424576</v>
      </c>
      <c r="E132" s="9">
        <v>-2969901</v>
      </c>
      <c r="G132" s="9">
        <v>15775394477</v>
      </c>
      <c r="I132" s="9">
        <v>75783691070</v>
      </c>
      <c r="K132" s="9">
        <v>65337819</v>
      </c>
      <c r="M132" s="9">
        <v>75718353251</v>
      </c>
    </row>
    <row r="133" spans="1:13" ht="21.75" customHeight="1" x14ac:dyDescent="0.2">
      <c r="A133" s="8" t="s">
        <v>406</v>
      </c>
      <c r="C133" s="9">
        <v>0</v>
      </c>
      <c r="E133" s="9">
        <v>0</v>
      </c>
      <c r="G133" s="9">
        <v>0</v>
      </c>
      <c r="I133" s="9">
        <v>6429458759</v>
      </c>
      <c r="K133" s="9">
        <v>0</v>
      </c>
      <c r="M133" s="9">
        <v>6429458759</v>
      </c>
    </row>
    <row r="134" spans="1:13" ht="21.75" customHeight="1" x14ac:dyDescent="0.2">
      <c r="A134" s="8" t="s">
        <v>407</v>
      </c>
      <c r="C134" s="9">
        <v>0</v>
      </c>
      <c r="E134" s="9">
        <v>0</v>
      </c>
      <c r="G134" s="9">
        <v>0</v>
      </c>
      <c r="I134" s="9">
        <v>30794455074</v>
      </c>
      <c r="K134" s="9">
        <v>0</v>
      </c>
      <c r="M134" s="9">
        <v>30794455074</v>
      </c>
    </row>
    <row r="135" spans="1:13" ht="21.75" customHeight="1" x14ac:dyDescent="0.2">
      <c r="A135" s="8" t="s">
        <v>173</v>
      </c>
      <c r="C135" s="9">
        <v>3237127010</v>
      </c>
      <c r="E135" s="9">
        <v>-26985217</v>
      </c>
      <c r="G135" s="9">
        <v>3264112227</v>
      </c>
      <c r="I135" s="9">
        <v>23696940005</v>
      </c>
      <c r="K135" s="9">
        <v>0</v>
      </c>
      <c r="M135" s="9">
        <v>23696940005</v>
      </c>
    </row>
    <row r="136" spans="1:13" ht="21.75" customHeight="1" x14ac:dyDescent="0.2">
      <c r="A136" s="8" t="s">
        <v>408</v>
      </c>
      <c r="C136" s="9">
        <v>0</v>
      </c>
      <c r="E136" s="9">
        <v>0</v>
      </c>
      <c r="G136" s="9">
        <v>0</v>
      </c>
      <c r="I136" s="9">
        <v>17878860004</v>
      </c>
      <c r="K136" s="9">
        <v>0</v>
      </c>
      <c r="M136" s="9">
        <v>17878860004</v>
      </c>
    </row>
    <row r="137" spans="1:13" ht="21.75" customHeight="1" x14ac:dyDescent="0.2">
      <c r="A137" s="8" t="s">
        <v>409</v>
      </c>
      <c r="C137" s="9">
        <v>0</v>
      </c>
      <c r="E137" s="9">
        <v>0</v>
      </c>
      <c r="G137" s="9">
        <v>0</v>
      </c>
      <c r="I137" s="9">
        <v>13850336162</v>
      </c>
      <c r="K137" s="9">
        <v>0</v>
      </c>
      <c r="M137" s="9">
        <v>13850336162</v>
      </c>
    </row>
    <row r="138" spans="1:13" ht="21.75" customHeight="1" x14ac:dyDescent="0.2">
      <c r="A138" s="8" t="s">
        <v>174</v>
      </c>
      <c r="C138" s="9">
        <v>2851720501</v>
      </c>
      <c r="E138" s="9">
        <v>-17690179</v>
      </c>
      <c r="G138" s="9">
        <v>2869410680</v>
      </c>
      <c r="I138" s="9">
        <v>29414490414</v>
      </c>
      <c r="K138" s="9">
        <v>0</v>
      </c>
      <c r="M138" s="9">
        <v>29414490414</v>
      </c>
    </row>
    <row r="139" spans="1:13" ht="21.75" customHeight="1" x14ac:dyDescent="0.2">
      <c r="A139" s="8" t="s">
        <v>410</v>
      </c>
      <c r="C139" s="9">
        <v>0</v>
      </c>
      <c r="E139" s="9">
        <v>0</v>
      </c>
      <c r="G139" s="9">
        <v>0</v>
      </c>
      <c r="I139" s="9">
        <v>8785098769</v>
      </c>
      <c r="K139" s="9">
        <v>0</v>
      </c>
      <c r="M139" s="9">
        <v>8785098769</v>
      </c>
    </row>
    <row r="140" spans="1:13" ht="21.75" customHeight="1" x14ac:dyDescent="0.2">
      <c r="A140" s="8" t="s">
        <v>411</v>
      </c>
      <c r="C140" s="9">
        <v>0</v>
      </c>
      <c r="E140" s="9">
        <v>0</v>
      </c>
      <c r="G140" s="9">
        <v>0</v>
      </c>
      <c r="I140" s="9">
        <v>11694192535</v>
      </c>
      <c r="K140" s="9">
        <v>0</v>
      </c>
      <c r="M140" s="9">
        <v>11694192535</v>
      </c>
    </row>
    <row r="141" spans="1:13" ht="21.75" customHeight="1" x14ac:dyDescent="0.2">
      <c r="A141" s="8" t="s">
        <v>175</v>
      </c>
      <c r="C141" s="9">
        <v>538482634</v>
      </c>
      <c r="E141" s="9">
        <v>-2813334</v>
      </c>
      <c r="G141" s="9">
        <v>541295968</v>
      </c>
      <c r="I141" s="9">
        <v>2849935892</v>
      </c>
      <c r="K141" s="9">
        <v>0</v>
      </c>
      <c r="M141" s="9">
        <v>2849935892</v>
      </c>
    </row>
    <row r="142" spans="1:13" ht="21.75" customHeight="1" x14ac:dyDescent="0.2">
      <c r="A142" s="8" t="s">
        <v>412</v>
      </c>
      <c r="C142" s="9">
        <v>0</v>
      </c>
      <c r="E142" s="9">
        <v>0</v>
      </c>
      <c r="G142" s="9">
        <v>0</v>
      </c>
      <c r="I142" s="9">
        <v>30813239742</v>
      </c>
      <c r="K142" s="9">
        <v>0</v>
      </c>
      <c r="M142" s="9">
        <v>30813239742</v>
      </c>
    </row>
    <row r="143" spans="1:13" ht="21.75" customHeight="1" x14ac:dyDescent="0.2">
      <c r="A143" s="8" t="s">
        <v>176</v>
      </c>
      <c r="C143" s="9">
        <v>3758754398</v>
      </c>
      <c r="E143" s="9">
        <v>-3048322</v>
      </c>
      <c r="G143" s="9">
        <v>3761802720</v>
      </c>
      <c r="I143" s="9">
        <v>63828478758</v>
      </c>
      <c r="K143" s="9">
        <v>0</v>
      </c>
      <c r="M143" s="9">
        <v>63828478758</v>
      </c>
    </row>
    <row r="144" spans="1:13" ht="21.75" customHeight="1" x14ac:dyDescent="0.2">
      <c r="A144" s="8" t="s">
        <v>413</v>
      </c>
      <c r="C144" s="9">
        <v>0</v>
      </c>
      <c r="E144" s="9">
        <v>0</v>
      </c>
      <c r="G144" s="9">
        <v>0</v>
      </c>
      <c r="I144" s="9">
        <v>47955076994</v>
      </c>
      <c r="K144" s="9">
        <v>0</v>
      </c>
      <c r="M144" s="9">
        <v>47955076994</v>
      </c>
    </row>
    <row r="145" spans="1:13" ht="21.75" customHeight="1" x14ac:dyDescent="0.2">
      <c r="A145" s="8" t="s">
        <v>414</v>
      </c>
      <c r="C145" s="9">
        <v>0</v>
      </c>
      <c r="E145" s="9">
        <v>0</v>
      </c>
      <c r="G145" s="9">
        <v>0</v>
      </c>
      <c r="I145" s="9">
        <v>22352438739</v>
      </c>
      <c r="K145" s="9">
        <v>0</v>
      </c>
      <c r="M145" s="9">
        <v>22352438739</v>
      </c>
    </row>
    <row r="146" spans="1:13" ht="21.75" customHeight="1" x14ac:dyDescent="0.2">
      <c r="A146" s="8" t="s">
        <v>415</v>
      </c>
      <c r="C146" s="9">
        <v>0</v>
      </c>
      <c r="E146" s="9">
        <v>0</v>
      </c>
      <c r="G146" s="9">
        <v>0</v>
      </c>
      <c r="I146" s="9">
        <v>8102916432</v>
      </c>
      <c r="K146" s="9">
        <v>0</v>
      </c>
      <c r="M146" s="9">
        <v>8102916432</v>
      </c>
    </row>
    <row r="147" spans="1:13" ht="21.75" customHeight="1" x14ac:dyDescent="0.2">
      <c r="A147" s="8" t="s">
        <v>416</v>
      </c>
      <c r="C147" s="9">
        <v>0</v>
      </c>
      <c r="E147" s="9">
        <v>0</v>
      </c>
      <c r="G147" s="9">
        <v>0</v>
      </c>
      <c r="I147" s="9">
        <v>12052265222</v>
      </c>
      <c r="K147" s="9">
        <v>0</v>
      </c>
      <c r="M147" s="9">
        <v>12052265222</v>
      </c>
    </row>
    <row r="148" spans="1:13" ht="21.75" customHeight="1" x14ac:dyDescent="0.2">
      <c r="A148" s="8" t="s">
        <v>177</v>
      </c>
      <c r="C148" s="9">
        <v>2915079438</v>
      </c>
      <c r="E148" s="9">
        <v>-16438944</v>
      </c>
      <c r="G148" s="9">
        <v>2931518382</v>
      </c>
      <c r="I148" s="9">
        <v>20164742463</v>
      </c>
      <c r="K148" s="9">
        <v>0</v>
      </c>
      <c r="M148" s="9">
        <v>20164742463</v>
      </c>
    </row>
    <row r="149" spans="1:13" ht="21.75" customHeight="1" x14ac:dyDescent="0.2">
      <c r="A149" s="8" t="s">
        <v>417</v>
      </c>
      <c r="C149" s="9">
        <v>0</v>
      </c>
      <c r="E149" s="9">
        <v>0</v>
      </c>
      <c r="G149" s="9">
        <v>0</v>
      </c>
      <c r="I149" s="9">
        <v>12195562975</v>
      </c>
      <c r="K149" s="9">
        <v>0</v>
      </c>
      <c r="M149" s="9">
        <v>12195562975</v>
      </c>
    </row>
    <row r="150" spans="1:13" ht="21.75" customHeight="1" x14ac:dyDescent="0.2">
      <c r="A150" s="8" t="s">
        <v>418</v>
      </c>
      <c r="C150" s="9">
        <v>80587790</v>
      </c>
      <c r="E150" s="9">
        <v>0</v>
      </c>
      <c r="G150" s="9">
        <v>80587790</v>
      </c>
      <c r="I150" s="9">
        <v>8005955356</v>
      </c>
      <c r="K150" s="9">
        <v>0</v>
      </c>
      <c r="M150" s="9">
        <v>8005955356</v>
      </c>
    </row>
    <row r="151" spans="1:13" ht="21.75" customHeight="1" x14ac:dyDescent="0.2">
      <c r="A151" s="8" t="s">
        <v>419</v>
      </c>
      <c r="C151" s="9">
        <v>100604122</v>
      </c>
      <c r="E151" s="9">
        <v>0</v>
      </c>
      <c r="G151" s="9">
        <v>100604122</v>
      </c>
      <c r="I151" s="9">
        <v>9827206019</v>
      </c>
      <c r="K151" s="9">
        <v>0</v>
      </c>
      <c r="M151" s="9">
        <v>9827206019</v>
      </c>
    </row>
    <row r="152" spans="1:13" ht="21.75" customHeight="1" x14ac:dyDescent="0.2">
      <c r="A152" s="8" t="s">
        <v>178</v>
      </c>
      <c r="C152" s="9">
        <v>2271854987</v>
      </c>
      <c r="E152" s="9">
        <v>-4542737</v>
      </c>
      <c r="G152" s="9">
        <v>2276397724</v>
      </c>
      <c r="I152" s="9">
        <v>24570672326</v>
      </c>
      <c r="K152" s="9">
        <v>0</v>
      </c>
      <c r="M152" s="9">
        <v>24570672326</v>
      </c>
    </row>
    <row r="153" spans="1:13" ht="21.75" customHeight="1" x14ac:dyDescent="0.2">
      <c r="A153" s="8" t="s">
        <v>420</v>
      </c>
      <c r="C153" s="9">
        <v>0</v>
      </c>
      <c r="E153" s="9">
        <v>0</v>
      </c>
      <c r="G153" s="9">
        <v>0</v>
      </c>
      <c r="I153" s="9">
        <v>12039380219</v>
      </c>
      <c r="K153" s="9">
        <v>0</v>
      </c>
      <c r="M153" s="9">
        <v>12039380219</v>
      </c>
    </row>
    <row r="154" spans="1:13" ht="21.75" customHeight="1" x14ac:dyDescent="0.2">
      <c r="A154" s="8" t="s">
        <v>421</v>
      </c>
      <c r="C154" s="9">
        <v>0</v>
      </c>
      <c r="E154" s="9">
        <v>0</v>
      </c>
      <c r="G154" s="9">
        <v>0</v>
      </c>
      <c r="I154" s="9">
        <v>4328264797</v>
      </c>
      <c r="K154" s="9">
        <v>0</v>
      </c>
      <c r="M154" s="9">
        <v>4328264797</v>
      </c>
    </row>
    <row r="155" spans="1:13" ht="21.75" customHeight="1" x14ac:dyDescent="0.2">
      <c r="A155" s="8" t="s">
        <v>179</v>
      </c>
      <c r="C155" s="9">
        <v>6763311977</v>
      </c>
      <c r="E155" s="9">
        <v>-13025303</v>
      </c>
      <c r="G155" s="9">
        <v>6776337280</v>
      </c>
      <c r="I155" s="9">
        <v>21781865757</v>
      </c>
      <c r="K155" s="9">
        <v>0</v>
      </c>
      <c r="M155" s="9">
        <v>21781865757</v>
      </c>
    </row>
    <row r="156" spans="1:13" ht="21.75" customHeight="1" x14ac:dyDescent="0.2">
      <c r="A156" s="8" t="s">
        <v>180</v>
      </c>
      <c r="C156" s="9">
        <v>11931366104</v>
      </c>
      <c r="E156" s="9">
        <v>-47619755</v>
      </c>
      <c r="G156" s="9">
        <v>11978985859</v>
      </c>
      <c r="I156" s="9">
        <v>56989624953</v>
      </c>
      <c r="K156" s="9">
        <v>13586369</v>
      </c>
      <c r="M156" s="9">
        <v>56976038584</v>
      </c>
    </row>
    <row r="157" spans="1:13" ht="21.75" customHeight="1" x14ac:dyDescent="0.2">
      <c r="A157" s="8" t="s">
        <v>422</v>
      </c>
      <c r="C157" s="9">
        <v>0</v>
      </c>
      <c r="E157" s="9">
        <v>0</v>
      </c>
      <c r="G157" s="9">
        <v>0</v>
      </c>
      <c r="I157" s="9">
        <v>2659021043</v>
      </c>
      <c r="K157" s="9">
        <v>0</v>
      </c>
      <c r="M157" s="9">
        <v>2659021043</v>
      </c>
    </row>
    <row r="158" spans="1:13" ht="21.75" customHeight="1" x14ac:dyDescent="0.2">
      <c r="A158" s="8" t="s">
        <v>423</v>
      </c>
      <c r="C158" s="9">
        <v>0</v>
      </c>
      <c r="E158" s="9">
        <v>0</v>
      </c>
      <c r="G158" s="9">
        <v>0</v>
      </c>
      <c r="I158" s="9">
        <v>18497005282</v>
      </c>
      <c r="K158" s="9">
        <v>0</v>
      </c>
      <c r="M158" s="9">
        <v>18497005282</v>
      </c>
    </row>
    <row r="159" spans="1:13" ht="21.75" customHeight="1" x14ac:dyDescent="0.2">
      <c r="A159" s="8" t="s">
        <v>424</v>
      </c>
      <c r="C159" s="9">
        <v>0</v>
      </c>
      <c r="E159" s="9">
        <v>0</v>
      </c>
      <c r="G159" s="9">
        <v>0</v>
      </c>
      <c r="I159" s="9">
        <v>13940820380</v>
      </c>
      <c r="K159" s="9">
        <v>0</v>
      </c>
      <c r="M159" s="9">
        <v>13940820380</v>
      </c>
    </row>
    <row r="160" spans="1:13" ht="21.75" customHeight="1" x14ac:dyDescent="0.2">
      <c r="A160" s="8" t="s">
        <v>181</v>
      </c>
      <c r="C160" s="9">
        <v>9588374876</v>
      </c>
      <c r="E160" s="9">
        <v>2069779</v>
      </c>
      <c r="G160" s="9">
        <v>9586305097</v>
      </c>
      <c r="I160" s="9">
        <v>24880028433</v>
      </c>
      <c r="K160" s="9">
        <v>25872249</v>
      </c>
      <c r="M160" s="9">
        <v>24854156184</v>
      </c>
    </row>
    <row r="161" spans="1:13" ht="21.75" customHeight="1" x14ac:dyDescent="0.2">
      <c r="A161" s="8" t="s">
        <v>182</v>
      </c>
      <c r="C161" s="9">
        <v>12739726025</v>
      </c>
      <c r="E161" s="9">
        <v>0</v>
      </c>
      <c r="G161" s="9">
        <v>12739726025</v>
      </c>
      <c r="I161" s="9">
        <v>34277266255</v>
      </c>
      <c r="K161" s="9">
        <v>46863017</v>
      </c>
      <c r="M161" s="9">
        <v>34230403238</v>
      </c>
    </row>
    <row r="162" spans="1:13" ht="21.75" customHeight="1" x14ac:dyDescent="0.2">
      <c r="A162" s="8" t="s">
        <v>425</v>
      </c>
      <c r="C162" s="9">
        <v>0</v>
      </c>
      <c r="E162" s="9">
        <v>0</v>
      </c>
      <c r="G162" s="9">
        <v>0</v>
      </c>
      <c r="I162" s="9">
        <v>16421963671</v>
      </c>
      <c r="K162" s="9">
        <v>0</v>
      </c>
      <c r="M162" s="9">
        <v>16421963671</v>
      </c>
    </row>
    <row r="163" spans="1:13" ht="21.75" customHeight="1" x14ac:dyDescent="0.2">
      <c r="A163" s="8" t="s">
        <v>183</v>
      </c>
      <c r="C163" s="9">
        <v>2081473163</v>
      </c>
      <c r="E163" s="9">
        <v>-1767923</v>
      </c>
      <c r="G163" s="9">
        <v>2083241086</v>
      </c>
      <c r="I163" s="9">
        <v>5264585670</v>
      </c>
      <c r="K163" s="9">
        <v>10607543</v>
      </c>
      <c r="M163" s="9">
        <v>5253978127</v>
      </c>
    </row>
    <row r="164" spans="1:13" ht="21.75" customHeight="1" x14ac:dyDescent="0.2">
      <c r="A164" s="8" t="s">
        <v>184</v>
      </c>
      <c r="C164" s="9">
        <v>2983444869</v>
      </c>
      <c r="E164" s="9">
        <v>-2974465</v>
      </c>
      <c r="G164" s="9">
        <v>2986419334</v>
      </c>
      <c r="I164" s="9">
        <v>7348529074</v>
      </c>
      <c r="K164" s="9">
        <v>14872329</v>
      </c>
      <c r="M164" s="9">
        <v>7333656745</v>
      </c>
    </row>
    <row r="165" spans="1:13" ht="21.75" customHeight="1" x14ac:dyDescent="0.2">
      <c r="A165" s="8" t="s">
        <v>185</v>
      </c>
      <c r="C165" s="9">
        <v>9465624671</v>
      </c>
      <c r="E165" s="9">
        <v>-5282777</v>
      </c>
      <c r="G165" s="9">
        <v>9470907448</v>
      </c>
      <c r="I165" s="9">
        <v>21275293054</v>
      </c>
      <c r="K165" s="9">
        <v>31696663</v>
      </c>
      <c r="M165" s="9">
        <v>21243596391</v>
      </c>
    </row>
    <row r="166" spans="1:13" ht="21.75" customHeight="1" x14ac:dyDescent="0.2">
      <c r="A166" s="8" t="s">
        <v>186</v>
      </c>
      <c r="C166" s="9">
        <v>10505743705</v>
      </c>
      <c r="E166" s="9">
        <v>0</v>
      </c>
      <c r="G166" s="9">
        <v>10505743705</v>
      </c>
      <c r="I166" s="9">
        <v>19424172105</v>
      </c>
      <c r="K166" s="9">
        <v>13624836</v>
      </c>
      <c r="M166" s="9">
        <v>19410547269</v>
      </c>
    </row>
    <row r="167" spans="1:13" ht="21.75" customHeight="1" x14ac:dyDescent="0.2">
      <c r="A167" s="8" t="s">
        <v>187</v>
      </c>
      <c r="C167" s="9">
        <v>10020832770</v>
      </c>
      <c r="E167" s="9">
        <v>6146242</v>
      </c>
      <c r="G167" s="9">
        <v>10014686528</v>
      </c>
      <c r="I167" s="9">
        <v>19039582263</v>
      </c>
      <c r="K167" s="9">
        <v>26797615</v>
      </c>
      <c r="M167" s="9">
        <v>19012784648</v>
      </c>
    </row>
    <row r="168" spans="1:13" ht="21.75" customHeight="1" x14ac:dyDescent="0.2">
      <c r="A168" s="8" t="s">
        <v>188</v>
      </c>
      <c r="C168" s="9">
        <v>15812040462</v>
      </c>
      <c r="E168" s="9">
        <v>-2401996</v>
      </c>
      <c r="G168" s="9">
        <v>15814442458</v>
      </c>
      <c r="I168" s="9">
        <v>26047461866</v>
      </c>
      <c r="K168" s="9">
        <v>28823957</v>
      </c>
      <c r="M168" s="9">
        <v>26018637909</v>
      </c>
    </row>
    <row r="169" spans="1:13" ht="21.75" customHeight="1" x14ac:dyDescent="0.2">
      <c r="A169" s="8" t="s">
        <v>189</v>
      </c>
      <c r="C169" s="9">
        <v>34771984244</v>
      </c>
      <c r="E169" s="9">
        <v>-15393624</v>
      </c>
      <c r="G169" s="9">
        <v>34787377868</v>
      </c>
      <c r="I169" s="9">
        <v>58408893407</v>
      </c>
      <c r="K169" s="9">
        <v>146239425</v>
      </c>
      <c r="M169" s="9">
        <v>58262653982</v>
      </c>
    </row>
    <row r="170" spans="1:13" ht="21.75" customHeight="1" x14ac:dyDescent="0.2">
      <c r="A170" s="8" t="s">
        <v>190</v>
      </c>
      <c r="C170" s="9">
        <v>9852553080</v>
      </c>
      <c r="E170" s="9">
        <v>-2395142</v>
      </c>
      <c r="G170" s="9">
        <v>9854948222</v>
      </c>
      <c r="I170" s="9">
        <v>16162039400</v>
      </c>
      <c r="K170" s="9">
        <v>45507683</v>
      </c>
      <c r="M170" s="9">
        <v>16116531717</v>
      </c>
    </row>
    <row r="171" spans="1:13" ht="21.75" customHeight="1" x14ac:dyDescent="0.2">
      <c r="A171" s="8" t="s">
        <v>191</v>
      </c>
      <c r="C171" s="9">
        <v>5802563012</v>
      </c>
      <c r="E171" s="9">
        <v>0</v>
      </c>
      <c r="G171" s="9">
        <v>5802563012</v>
      </c>
      <c r="I171" s="9">
        <v>9287032952</v>
      </c>
      <c r="K171" s="9">
        <v>26454761</v>
      </c>
      <c r="M171" s="9">
        <v>9260578191</v>
      </c>
    </row>
    <row r="172" spans="1:13" ht="21.75" customHeight="1" x14ac:dyDescent="0.2">
      <c r="A172" s="8" t="s">
        <v>192</v>
      </c>
      <c r="C172" s="9">
        <v>23890307514</v>
      </c>
      <c r="E172" s="9">
        <v>-11742506</v>
      </c>
      <c r="G172" s="9">
        <v>23902050020</v>
      </c>
      <c r="I172" s="9">
        <v>39356864874</v>
      </c>
      <c r="K172" s="9">
        <v>105682550</v>
      </c>
      <c r="M172" s="9">
        <v>39251182324</v>
      </c>
    </row>
    <row r="173" spans="1:13" ht="21.75" customHeight="1" x14ac:dyDescent="0.2">
      <c r="A173" s="8" t="s">
        <v>193</v>
      </c>
      <c r="C173" s="9">
        <v>15863965478</v>
      </c>
      <c r="E173" s="9">
        <v>0</v>
      </c>
      <c r="G173" s="9">
        <v>15863965478</v>
      </c>
      <c r="I173" s="9">
        <v>24437721536</v>
      </c>
      <c r="K173" s="9">
        <v>77993882</v>
      </c>
      <c r="M173" s="9">
        <v>24359727654</v>
      </c>
    </row>
    <row r="174" spans="1:13" ht="21.75" customHeight="1" x14ac:dyDescent="0.2">
      <c r="A174" s="8" t="s">
        <v>194</v>
      </c>
      <c r="C174" s="9">
        <v>13995564639</v>
      </c>
      <c r="E174" s="9">
        <v>-6137916</v>
      </c>
      <c r="G174" s="9">
        <v>14001702555</v>
      </c>
      <c r="I174" s="9">
        <v>20760766269</v>
      </c>
      <c r="K174" s="9">
        <v>70614777</v>
      </c>
      <c r="M174" s="9">
        <v>20690151492</v>
      </c>
    </row>
    <row r="175" spans="1:13" ht="21.75" customHeight="1" x14ac:dyDescent="0.2">
      <c r="A175" s="8" t="s">
        <v>195</v>
      </c>
      <c r="C175" s="9">
        <v>9297103078</v>
      </c>
      <c r="E175" s="9">
        <v>-50650992</v>
      </c>
      <c r="G175" s="9">
        <v>9347754070</v>
      </c>
      <c r="I175" s="9">
        <v>12357212366</v>
      </c>
      <c r="K175" s="9">
        <v>0</v>
      </c>
      <c r="M175" s="9">
        <v>12357212366</v>
      </c>
    </row>
    <row r="176" spans="1:13" ht="21.75" customHeight="1" x14ac:dyDescent="0.2">
      <c r="A176" s="8" t="s">
        <v>196</v>
      </c>
      <c r="C176" s="9">
        <v>33164185375</v>
      </c>
      <c r="E176" s="9">
        <v>-17576629</v>
      </c>
      <c r="G176" s="9">
        <v>33181762004</v>
      </c>
      <c r="I176" s="9">
        <v>41659403735</v>
      </c>
      <c r="K176" s="9">
        <v>123036401</v>
      </c>
      <c r="M176" s="9">
        <v>41536367334</v>
      </c>
    </row>
    <row r="177" spans="1:13" ht="21.75" customHeight="1" x14ac:dyDescent="0.2">
      <c r="A177" s="8" t="s">
        <v>197</v>
      </c>
      <c r="C177" s="9">
        <v>3099</v>
      </c>
      <c r="E177" s="9">
        <v>0</v>
      </c>
      <c r="G177" s="9">
        <v>3099</v>
      </c>
      <c r="I177" s="9">
        <v>103099</v>
      </c>
      <c r="K177" s="9">
        <v>0</v>
      </c>
      <c r="M177" s="9">
        <v>103099</v>
      </c>
    </row>
    <row r="178" spans="1:13" ht="21.75" customHeight="1" x14ac:dyDescent="0.2">
      <c r="A178" s="8" t="s">
        <v>198</v>
      </c>
      <c r="C178" s="9">
        <v>23743169398</v>
      </c>
      <c r="E178" s="9">
        <v>-13228375</v>
      </c>
      <c r="G178" s="9">
        <v>23756397773</v>
      </c>
      <c r="I178" s="9">
        <v>29098360652</v>
      </c>
      <c r="K178" s="9">
        <v>79370249</v>
      </c>
      <c r="M178" s="9">
        <v>29018990403</v>
      </c>
    </row>
    <row r="179" spans="1:13" ht="21.75" customHeight="1" x14ac:dyDescent="0.2">
      <c r="A179" s="8" t="s">
        <v>199</v>
      </c>
      <c r="C179" s="9">
        <v>6191812602</v>
      </c>
      <c r="E179" s="9">
        <v>0</v>
      </c>
      <c r="G179" s="9">
        <v>6191812602</v>
      </c>
      <c r="I179" s="9">
        <v>7493188391</v>
      </c>
      <c r="K179" s="9">
        <v>22502578</v>
      </c>
      <c r="M179" s="9">
        <v>7470685813</v>
      </c>
    </row>
    <row r="180" spans="1:13" ht="21.75" customHeight="1" x14ac:dyDescent="0.2">
      <c r="A180" s="8" t="s">
        <v>200</v>
      </c>
      <c r="C180" s="9">
        <v>20999005109</v>
      </c>
      <c r="E180" s="9">
        <v>-12198981</v>
      </c>
      <c r="G180" s="9">
        <v>21011204090</v>
      </c>
      <c r="I180" s="9">
        <v>25058651663</v>
      </c>
      <c r="K180" s="9">
        <v>60994904</v>
      </c>
      <c r="M180" s="9">
        <v>24997656759</v>
      </c>
    </row>
    <row r="181" spans="1:13" ht="21.75" customHeight="1" x14ac:dyDescent="0.2">
      <c r="A181" s="8" t="s">
        <v>201</v>
      </c>
      <c r="C181" s="9">
        <v>13016265056</v>
      </c>
      <c r="E181" s="9">
        <v>-16434441</v>
      </c>
      <c r="G181" s="9">
        <v>13032699497</v>
      </c>
      <c r="I181" s="9">
        <v>14701608004</v>
      </c>
      <c r="K181" s="9">
        <v>16434442</v>
      </c>
      <c r="M181" s="9">
        <v>14685173562</v>
      </c>
    </row>
    <row r="182" spans="1:13" ht="21.75" customHeight="1" x14ac:dyDescent="0.2">
      <c r="A182" s="8" t="s">
        <v>202</v>
      </c>
      <c r="C182" s="9">
        <v>2655744727</v>
      </c>
      <c r="E182" s="9">
        <v>-3448855</v>
      </c>
      <c r="G182" s="9">
        <v>2659193582</v>
      </c>
      <c r="I182" s="9">
        <v>3009422975</v>
      </c>
      <c r="K182" s="9">
        <v>3448856</v>
      </c>
      <c r="M182" s="9">
        <v>3005974119</v>
      </c>
    </row>
    <row r="183" spans="1:13" ht="21.75" customHeight="1" x14ac:dyDescent="0.2">
      <c r="A183" s="8" t="s">
        <v>203</v>
      </c>
      <c r="C183" s="9">
        <v>22953983900</v>
      </c>
      <c r="E183" s="9">
        <v>-15493758</v>
      </c>
      <c r="G183" s="9">
        <v>22969477658</v>
      </c>
      <c r="I183" s="9">
        <v>23667841604</v>
      </c>
      <c r="K183" s="9">
        <v>0</v>
      </c>
      <c r="M183" s="9">
        <v>23667841604</v>
      </c>
    </row>
    <row r="184" spans="1:13" ht="21.75" customHeight="1" x14ac:dyDescent="0.2">
      <c r="A184" s="8" t="s">
        <v>204</v>
      </c>
      <c r="C184" s="9">
        <v>7997117485</v>
      </c>
      <c r="E184" s="9">
        <v>0</v>
      </c>
      <c r="G184" s="9">
        <v>7997117485</v>
      </c>
      <c r="I184" s="9">
        <v>7997117485</v>
      </c>
      <c r="K184" s="9">
        <v>0</v>
      </c>
      <c r="M184" s="9">
        <v>7997117485</v>
      </c>
    </row>
    <row r="185" spans="1:13" ht="21.75" customHeight="1" x14ac:dyDescent="0.2">
      <c r="A185" s="8" t="s">
        <v>205</v>
      </c>
      <c r="C185" s="9">
        <v>17970491799</v>
      </c>
      <c r="E185" s="9">
        <v>13737408</v>
      </c>
      <c r="G185" s="9">
        <v>17956754391</v>
      </c>
      <c r="I185" s="9">
        <v>17970491799</v>
      </c>
      <c r="K185" s="9">
        <v>13737408</v>
      </c>
      <c r="M185" s="9">
        <v>17956754391</v>
      </c>
    </row>
    <row r="186" spans="1:13" ht="21.75" customHeight="1" x14ac:dyDescent="0.2">
      <c r="A186" s="8" t="s">
        <v>206</v>
      </c>
      <c r="C186" s="9">
        <v>6655737684</v>
      </c>
      <c r="E186" s="9">
        <v>5087929</v>
      </c>
      <c r="G186" s="9">
        <v>6650649755</v>
      </c>
      <c r="I186" s="9">
        <v>6655737684</v>
      </c>
      <c r="K186" s="9">
        <v>5087929</v>
      </c>
      <c r="M186" s="9">
        <v>6650649755</v>
      </c>
    </row>
    <row r="187" spans="1:13" ht="21.75" customHeight="1" x14ac:dyDescent="0.2">
      <c r="A187" s="8" t="s">
        <v>207</v>
      </c>
      <c r="C187" s="9">
        <v>6810572338</v>
      </c>
      <c r="E187" s="9">
        <v>5206291</v>
      </c>
      <c r="G187" s="9">
        <v>6805366047</v>
      </c>
      <c r="I187" s="9">
        <v>6810572338</v>
      </c>
      <c r="K187" s="9">
        <v>5206291</v>
      </c>
      <c r="M187" s="9">
        <v>6805366047</v>
      </c>
    </row>
    <row r="188" spans="1:13" ht="21.75" customHeight="1" x14ac:dyDescent="0.2">
      <c r="A188" s="8" t="s">
        <v>208</v>
      </c>
      <c r="C188" s="9">
        <v>7146911310</v>
      </c>
      <c r="E188" s="9">
        <v>0</v>
      </c>
      <c r="G188" s="9">
        <v>7146911310</v>
      </c>
      <c r="I188" s="9">
        <v>7146911310</v>
      </c>
      <c r="K188" s="9">
        <v>0</v>
      </c>
      <c r="M188" s="9">
        <v>7146911310</v>
      </c>
    </row>
    <row r="189" spans="1:13" ht="21.75" customHeight="1" x14ac:dyDescent="0.2">
      <c r="A189" s="8" t="s">
        <v>209</v>
      </c>
      <c r="C189" s="9">
        <v>68126229507</v>
      </c>
      <c r="E189" s="9">
        <v>0</v>
      </c>
      <c r="G189" s="9">
        <v>68126229507</v>
      </c>
      <c r="I189" s="9">
        <v>68126229507</v>
      </c>
      <c r="K189" s="9">
        <v>0</v>
      </c>
      <c r="M189" s="9">
        <v>68126229507</v>
      </c>
    </row>
    <row r="190" spans="1:13" ht="21.75" customHeight="1" x14ac:dyDescent="0.2">
      <c r="A190" s="8" t="s">
        <v>210</v>
      </c>
      <c r="C190" s="9">
        <v>13966338792</v>
      </c>
      <c r="E190" s="9">
        <v>21336615</v>
      </c>
      <c r="G190" s="9">
        <v>13945002177</v>
      </c>
      <c r="I190" s="9">
        <v>13966338792</v>
      </c>
      <c r="K190" s="9">
        <v>21336615</v>
      </c>
      <c r="M190" s="9">
        <v>13945002177</v>
      </c>
    </row>
    <row r="191" spans="1:13" ht="21.75" customHeight="1" x14ac:dyDescent="0.2">
      <c r="A191" s="8" t="s">
        <v>211</v>
      </c>
      <c r="C191" s="9">
        <v>11174754087</v>
      </c>
      <c r="E191" s="9">
        <v>25588249</v>
      </c>
      <c r="G191" s="9">
        <v>11149165838</v>
      </c>
      <c r="I191" s="9">
        <v>11174754087</v>
      </c>
      <c r="K191" s="9">
        <v>25588249</v>
      </c>
      <c r="M191" s="9">
        <v>11149165838</v>
      </c>
    </row>
    <row r="192" spans="1:13" ht="21.75" customHeight="1" x14ac:dyDescent="0.2">
      <c r="A192" s="8" t="s">
        <v>212</v>
      </c>
      <c r="C192" s="9">
        <v>26179680978</v>
      </c>
      <c r="E192" s="9">
        <v>59946931</v>
      </c>
      <c r="G192" s="9">
        <v>26119734047</v>
      </c>
      <c r="I192" s="9">
        <v>26179680978</v>
      </c>
      <c r="K192" s="9">
        <v>59946931</v>
      </c>
      <c r="M192" s="9">
        <v>26119734047</v>
      </c>
    </row>
    <row r="193" spans="1:13" ht="21.75" customHeight="1" x14ac:dyDescent="0.2">
      <c r="A193" s="8" t="s">
        <v>213</v>
      </c>
      <c r="C193" s="9">
        <v>10422768104</v>
      </c>
      <c r="E193" s="9">
        <v>0</v>
      </c>
      <c r="G193" s="9">
        <v>10422768104</v>
      </c>
      <c r="I193" s="9">
        <v>10422768104</v>
      </c>
      <c r="K193" s="9">
        <v>0</v>
      </c>
      <c r="M193" s="9">
        <v>10422768104</v>
      </c>
    </row>
    <row r="194" spans="1:13" ht="21.75" customHeight="1" x14ac:dyDescent="0.2">
      <c r="A194" s="8" t="s">
        <v>214</v>
      </c>
      <c r="C194" s="9">
        <v>5440101615</v>
      </c>
      <c r="E194" s="9">
        <v>12456890</v>
      </c>
      <c r="G194" s="9">
        <v>5427644725</v>
      </c>
      <c r="I194" s="9">
        <v>5440101615</v>
      </c>
      <c r="K194" s="9">
        <v>12456890</v>
      </c>
      <c r="M194" s="9">
        <v>5427644725</v>
      </c>
    </row>
    <row r="195" spans="1:13" ht="21.75" customHeight="1" x14ac:dyDescent="0.2">
      <c r="A195" s="8" t="s">
        <v>215</v>
      </c>
      <c r="C195" s="9">
        <v>9396065568</v>
      </c>
      <c r="E195" s="9">
        <v>42932414</v>
      </c>
      <c r="G195" s="9">
        <v>9353133154</v>
      </c>
      <c r="I195" s="9">
        <v>9396065568</v>
      </c>
      <c r="K195" s="9">
        <v>42932414</v>
      </c>
      <c r="M195" s="9">
        <v>9353133154</v>
      </c>
    </row>
    <row r="196" spans="1:13" ht="21.75" customHeight="1" x14ac:dyDescent="0.2">
      <c r="A196" s="8" t="s">
        <v>216</v>
      </c>
      <c r="C196" s="9">
        <v>2477978138</v>
      </c>
      <c r="E196" s="9">
        <v>7290554</v>
      </c>
      <c r="G196" s="9">
        <v>2470687584</v>
      </c>
      <c r="I196" s="9">
        <v>2477978138</v>
      </c>
      <c r="K196" s="9">
        <v>7290554</v>
      </c>
      <c r="M196" s="9">
        <v>2470687584</v>
      </c>
    </row>
    <row r="197" spans="1:13" ht="21.75" customHeight="1" x14ac:dyDescent="0.2">
      <c r="A197" s="8" t="s">
        <v>217</v>
      </c>
      <c r="C197" s="9">
        <v>15683066208</v>
      </c>
      <c r="E197" s="9">
        <v>71658919</v>
      </c>
      <c r="G197" s="9">
        <v>15611407289</v>
      </c>
      <c r="I197" s="9">
        <v>15683066208</v>
      </c>
      <c r="K197" s="9">
        <v>71658919</v>
      </c>
      <c r="M197" s="9">
        <v>15611407289</v>
      </c>
    </row>
    <row r="198" spans="1:13" ht="21.75" customHeight="1" x14ac:dyDescent="0.2">
      <c r="A198" s="8" t="s">
        <v>218</v>
      </c>
      <c r="C198" s="9">
        <v>13138655723</v>
      </c>
      <c r="E198" s="9">
        <v>74955656</v>
      </c>
      <c r="G198" s="9">
        <v>13063700067</v>
      </c>
      <c r="I198" s="9">
        <v>13138655723</v>
      </c>
      <c r="K198" s="9">
        <v>74955656</v>
      </c>
      <c r="M198" s="9">
        <v>13063700067</v>
      </c>
    </row>
    <row r="199" spans="1:13" ht="21.75" customHeight="1" x14ac:dyDescent="0.2">
      <c r="A199" s="8" t="s">
        <v>219</v>
      </c>
      <c r="C199" s="9">
        <v>22670819666</v>
      </c>
      <c r="E199" s="9">
        <v>137906355</v>
      </c>
      <c r="G199" s="9">
        <v>22532913311</v>
      </c>
      <c r="I199" s="9">
        <v>22670819666</v>
      </c>
      <c r="K199" s="9">
        <v>137906355</v>
      </c>
      <c r="M199" s="9">
        <v>22532913311</v>
      </c>
    </row>
    <row r="200" spans="1:13" ht="21.75" customHeight="1" x14ac:dyDescent="0.2">
      <c r="A200" s="8" t="s">
        <v>220</v>
      </c>
      <c r="C200" s="9">
        <v>12791256830</v>
      </c>
      <c r="E200" s="9">
        <v>12441874</v>
      </c>
      <c r="G200" s="9">
        <v>12778814956</v>
      </c>
      <c r="I200" s="9">
        <v>12791256830</v>
      </c>
      <c r="K200" s="9">
        <v>12441874</v>
      </c>
      <c r="M200" s="9">
        <v>12778814956</v>
      </c>
    </row>
    <row r="201" spans="1:13" ht="21.75" customHeight="1" x14ac:dyDescent="0.2">
      <c r="A201" s="8" t="s">
        <v>221</v>
      </c>
      <c r="C201" s="9">
        <v>84153005464</v>
      </c>
      <c r="E201" s="9">
        <v>0</v>
      </c>
      <c r="G201" s="9">
        <v>84153005464</v>
      </c>
      <c r="I201" s="9">
        <v>84153005464</v>
      </c>
      <c r="K201" s="9">
        <v>0</v>
      </c>
      <c r="M201" s="9">
        <v>84153005464</v>
      </c>
    </row>
    <row r="202" spans="1:13" ht="21.75" customHeight="1" x14ac:dyDescent="0.2">
      <c r="A202" s="8" t="s">
        <v>222</v>
      </c>
      <c r="C202" s="9">
        <v>1945579233</v>
      </c>
      <c r="E202" s="9">
        <v>14771209</v>
      </c>
      <c r="G202" s="9">
        <v>1930808024</v>
      </c>
      <c r="I202" s="9">
        <v>1945579233</v>
      </c>
      <c r="K202" s="9">
        <v>14771209</v>
      </c>
      <c r="M202" s="9">
        <v>1930808024</v>
      </c>
    </row>
    <row r="203" spans="1:13" ht="21.75" customHeight="1" x14ac:dyDescent="0.2">
      <c r="A203" s="8" t="s">
        <v>223</v>
      </c>
      <c r="C203" s="9">
        <v>16203278680</v>
      </c>
      <c r="E203" s="9">
        <v>0</v>
      </c>
      <c r="G203" s="9">
        <v>16203278680</v>
      </c>
      <c r="I203" s="9">
        <v>16203278680</v>
      </c>
      <c r="K203" s="9">
        <v>0</v>
      </c>
      <c r="M203" s="9">
        <v>16203278680</v>
      </c>
    </row>
    <row r="204" spans="1:13" ht="21.75" customHeight="1" x14ac:dyDescent="0.2">
      <c r="A204" s="8" t="s">
        <v>224</v>
      </c>
      <c r="C204" s="9">
        <v>9163364140</v>
      </c>
      <c r="E204" s="9">
        <v>90235487</v>
      </c>
      <c r="G204" s="9">
        <v>9073128653</v>
      </c>
      <c r="I204" s="9">
        <v>9163364140</v>
      </c>
      <c r="K204" s="9">
        <v>90235487</v>
      </c>
      <c r="M204" s="9">
        <v>9073128653</v>
      </c>
    </row>
    <row r="205" spans="1:13" ht="21.75" customHeight="1" x14ac:dyDescent="0.2">
      <c r="A205" s="8" t="s">
        <v>225</v>
      </c>
      <c r="C205" s="9">
        <v>12203715840</v>
      </c>
      <c r="E205" s="9">
        <v>0</v>
      </c>
      <c r="G205" s="9">
        <v>12203715840</v>
      </c>
      <c r="I205" s="9">
        <v>12203715840</v>
      </c>
      <c r="K205" s="9">
        <v>0</v>
      </c>
      <c r="M205" s="9">
        <v>12203715840</v>
      </c>
    </row>
    <row r="206" spans="1:13" ht="21.75" customHeight="1" x14ac:dyDescent="0.2">
      <c r="A206" s="8" t="s">
        <v>226</v>
      </c>
      <c r="C206" s="9">
        <v>15251584688</v>
      </c>
      <c r="E206" s="9">
        <v>23629608</v>
      </c>
      <c r="G206" s="9">
        <v>15227955080</v>
      </c>
      <c r="I206" s="9">
        <v>15251584688</v>
      </c>
      <c r="K206" s="9">
        <v>23629608</v>
      </c>
      <c r="M206" s="9">
        <v>15227955080</v>
      </c>
    </row>
    <row r="207" spans="1:13" ht="21.75" customHeight="1" x14ac:dyDescent="0.2">
      <c r="A207" s="8" t="s">
        <v>227</v>
      </c>
      <c r="C207" s="9">
        <v>1795081961</v>
      </c>
      <c r="E207" s="9">
        <v>12275064</v>
      </c>
      <c r="G207" s="9">
        <v>1782806897</v>
      </c>
      <c r="I207" s="9">
        <v>1795081961</v>
      </c>
      <c r="K207" s="9">
        <v>12275064</v>
      </c>
      <c r="M207" s="9">
        <v>1782806897</v>
      </c>
    </row>
    <row r="208" spans="1:13" ht="21.75" customHeight="1" x14ac:dyDescent="0.2">
      <c r="A208" s="8" t="s">
        <v>228</v>
      </c>
      <c r="C208" s="9">
        <v>6663130928</v>
      </c>
      <c r="E208" s="9">
        <v>70608438</v>
      </c>
      <c r="G208" s="9">
        <v>6592522490</v>
      </c>
      <c r="I208" s="9">
        <v>6663130928</v>
      </c>
      <c r="K208" s="9">
        <v>70608438</v>
      </c>
      <c r="M208" s="9">
        <v>6592522490</v>
      </c>
    </row>
    <row r="209" spans="1:13" ht="21.75" customHeight="1" x14ac:dyDescent="0.2">
      <c r="A209" s="8" t="s">
        <v>229</v>
      </c>
      <c r="C209" s="9">
        <v>28688524590</v>
      </c>
      <c r="E209" s="9">
        <v>325477589</v>
      </c>
      <c r="G209" s="9">
        <v>28363047001</v>
      </c>
      <c r="I209" s="9">
        <v>28688524590</v>
      </c>
      <c r="K209" s="9">
        <v>325477589</v>
      </c>
      <c r="M209" s="9">
        <v>28363047001</v>
      </c>
    </row>
    <row r="210" spans="1:13" ht="21.75" customHeight="1" x14ac:dyDescent="0.2">
      <c r="A210" s="8" t="s">
        <v>230</v>
      </c>
      <c r="C210" s="9">
        <v>20339452455</v>
      </c>
      <c r="E210" s="9">
        <v>230755538</v>
      </c>
      <c r="G210" s="9">
        <v>20108696917</v>
      </c>
      <c r="I210" s="9">
        <v>20339452455</v>
      </c>
      <c r="K210" s="9">
        <v>230755538</v>
      </c>
      <c r="M210" s="9">
        <v>20108696917</v>
      </c>
    </row>
    <row r="211" spans="1:13" ht="21.75" customHeight="1" x14ac:dyDescent="0.2">
      <c r="A211" s="8" t="s">
        <v>231</v>
      </c>
      <c r="C211" s="9">
        <v>19723383596</v>
      </c>
      <c r="E211" s="9">
        <v>0</v>
      </c>
      <c r="G211" s="9">
        <v>19723383596</v>
      </c>
      <c r="I211" s="9">
        <v>19723383596</v>
      </c>
      <c r="K211" s="9">
        <v>0</v>
      </c>
      <c r="M211" s="9">
        <v>19723383596</v>
      </c>
    </row>
    <row r="212" spans="1:13" ht="21.75" customHeight="1" x14ac:dyDescent="0.2">
      <c r="A212" s="8" t="s">
        <v>232</v>
      </c>
      <c r="C212" s="9">
        <v>447540977</v>
      </c>
      <c r="E212" s="9">
        <v>5745752</v>
      </c>
      <c r="G212" s="9">
        <v>441795225</v>
      </c>
      <c r="I212" s="9">
        <v>447540977</v>
      </c>
      <c r="K212" s="9">
        <v>5745752</v>
      </c>
      <c r="M212" s="9">
        <v>441795225</v>
      </c>
    </row>
    <row r="213" spans="1:13" ht="21.75" customHeight="1" x14ac:dyDescent="0.2">
      <c r="A213" s="8" t="s">
        <v>233</v>
      </c>
      <c r="C213" s="9">
        <v>10327868847</v>
      </c>
      <c r="E213" s="9">
        <v>0</v>
      </c>
      <c r="G213" s="9">
        <v>10327868847</v>
      </c>
      <c r="I213" s="9">
        <v>10327868847</v>
      </c>
      <c r="K213" s="9">
        <v>0</v>
      </c>
      <c r="M213" s="9">
        <v>10327868847</v>
      </c>
    </row>
    <row r="214" spans="1:13" ht="21.75" customHeight="1" x14ac:dyDescent="0.2">
      <c r="A214" s="8" t="s">
        <v>234</v>
      </c>
      <c r="C214" s="9">
        <v>4461060978</v>
      </c>
      <c r="E214" s="9">
        <v>70536298</v>
      </c>
      <c r="G214" s="9">
        <v>4390524680</v>
      </c>
      <c r="I214" s="9">
        <v>4461060978</v>
      </c>
      <c r="K214" s="9">
        <v>70536298</v>
      </c>
      <c r="M214" s="9">
        <v>4390524680</v>
      </c>
    </row>
    <row r="215" spans="1:13" ht="21.75" customHeight="1" x14ac:dyDescent="0.2">
      <c r="A215" s="11" t="s">
        <v>235</v>
      </c>
      <c r="C215" s="13">
        <v>1679476721</v>
      </c>
      <c r="E215" s="13">
        <v>36451810</v>
      </c>
      <c r="G215" s="13">
        <v>1643024911</v>
      </c>
      <c r="I215" s="13">
        <v>1679476721</v>
      </c>
      <c r="K215" s="13">
        <v>36451810</v>
      </c>
      <c r="M215" s="13">
        <v>1643024911</v>
      </c>
    </row>
    <row r="216" spans="1:13" ht="21.75" customHeight="1" x14ac:dyDescent="0.2">
      <c r="A216" s="15" t="s">
        <v>34</v>
      </c>
      <c r="C216" s="16">
        <v>923101334220</v>
      </c>
      <c r="E216" s="16">
        <v>1060286013</v>
      </c>
      <c r="G216" s="16">
        <v>922041048207</v>
      </c>
      <c r="I216" s="16">
        <v>5573998405720</v>
      </c>
      <c r="K216" s="16">
        <v>2597417590</v>
      </c>
      <c r="M216" s="16">
        <v>5571400988130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7" fitToHeight="0" orientation="landscape" r:id="rId1"/>
  <rowBreaks count="1" manualBreakCount="1">
    <brk id="18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3972-399E-4C23-92BC-0DF3EC5A9307}">
  <dimension ref="A1"/>
  <sheetViews>
    <sheetView rightToLeft="1" view="pageBreakPreview" zoomScale="60" zoomScaleNormal="100"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Q42"/>
  <sheetViews>
    <sheetView rightToLeft="1" topLeftCell="A18" workbookViewId="0">
      <selection activeCell="A40" sqref="A8:A40"/>
    </sheetView>
  </sheetViews>
  <sheetFormatPr defaultRowHeight="12.75" x14ac:dyDescent="0.2"/>
  <cols>
    <col min="1" max="1" width="40.28515625" customWidth="1"/>
    <col min="2" max="2" width="1.28515625" customWidth="1"/>
    <col min="3" max="3" width="14.5703125" customWidth="1"/>
    <col min="4" max="4" width="1.28515625" customWidth="1"/>
    <col min="5" max="5" width="17.42578125" customWidth="1"/>
    <col min="6" max="6" width="1.28515625" customWidth="1"/>
    <col min="7" max="7" width="16.140625" customWidth="1"/>
    <col min="8" max="8" width="1.28515625" customWidth="1"/>
    <col min="9" max="9" width="15.5703125" customWidth="1"/>
    <col min="10" max="10" width="1.28515625" customWidth="1"/>
    <col min="11" max="11" width="12" customWidth="1"/>
    <col min="12" max="12" width="1.28515625" customWidth="1"/>
    <col min="13" max="13" width="17.7109375" bestFit="1" customWidth="1"/>
    <col min="14" max="14" width="1.28515625" customWidth="1"/>
    <col min="15" max="15" width="18.85546875" bestFit="1" customWidth="1"/>
    <col min="16" max="16" width="1.28515625" customWidth="1"/>
    <col min="17" max="17" width="19" customWidth="1"/>
    <col min="18" max="18" width="1.140625" customWidth="1"/>
  </cols>
  <sheetData>
    <row r="1" spans="1:17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4.5" customHeight="1" x14ac:dyDescent="0.2"/>
    <row r="5" spans="1:17" ht="21" customHeight="1" x14ac:dyDescent="0.2">
      <c r="A5" s="68" t="s">
        <v>456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7" ht="18" customHeight="1" x14ac:dyDescent="0.2">
      <c r="A6" s="69" t="s">
        <v>240</v>
      </c>
      <c r="C6" s="69" t="s">
        <v>256</v>
      </c>
      <c r="D6" s="69"/>
      <c r="E6" s="69"/>
      <c r="F6" s="69"/>
      <c r="G6" s="69"/>
      <c r="H6" s="69"/>
      <c r="I6" s="69"/>
      <c r="K6" s="69" t="s">
        <v>257</v>
      </c>
      <c r="L6" s="69"/>
      <c r="M6" s="69"/>
      <c r="N6" s="69"/>
      <c r="O6" s="69"/>
      <c r="P6" s="69"/>
      <c r="Q6" s="69"/>
    </row>
    <row r="7" spans="1:17" ht="41.25" customHeight="1" x14ac:dyDescent="0.2">
      <c r="A7" s="69"/>
      <c r="C7" s="19" t="s">
        <v>13</v>
      </c>
      <c r="D7" s="3"/>
      <c r="E7" s="19" t="s">
        <v>457</v>
      </c>
      <c r="F7" s="3"/>
      <c r="G7" s="19" t="s">
        <v>458</v>
      </c>
      <c r="H7" s="3"/>
      <c r="I7" s="19" t="s">
        <v>459</v>
      </c>
      <c r="K7" s="19" t="s">
        <v>13</v>
      </c>
      <c r="L7" s="3"/>
      <c r="M7" s="19" t="s">
        <v>457</v>
      </c>
      <c r="N7" s="3"/>
      <c r="O7" s="19" t="s">
        <v>458</v>
      </c>
      <c r="P7" s="3"/>
      <c r="Q7" s="19" t="s">
        <v>459</v>
      </c>
    </row>
    <row r="8" spans="1:17" ht="21.75" customHeight="1" x14ac:dyDescent="0.2">
      <c r="A8" s="5" t="s">
        <v>30</v>
      </c>
      <c r="C8" s="6">
        <v>9836</v>
      </c>
      <c r="E8" s="6">
        <v>11034865471</v>
      </c>
      <c r="G8" s="6">
        <v>14754000000</v>
      </c>
      <c r="I8" s="6">
        <v>-3719134529</v>
      </c>
      <c r="K8" s="6">
        <v>189043</v>
      </c>
      <c r="M8" s="6">
        <v>214621619385</v>
      </c>
      <c r="O8" s="6">
        <f>M8-Q8</f>
        <v>244512940044</v>
      </c>
      <c r="Q8" s="6">
        <v>-29891320659</v>
      </c>
    </row>
    <row r="9" spans="1:17" ht="21.75" customHeight="1" x14ac:dyDescent="0.2">
      <c r="A9" s="8" t="s">
        <v>63</v>
      </c>
      <c r="C9" s="9">
        <v>25000000</v>
      </c>
      <c r="E9" s="9">
        <v>544353535292</v>
      </c>
      <c r="G9" s="9">
        <v>516753518304</v>
      </c>
      <c r="I9" s="9">
        <v>27600016988</v>
      </c>
      <c r="K9" s="9">
        <v>97300619</v>
      </c>
      <c r="M9" s="9">
        <v>1729241162348</v>
      </c>
      <c r="O9" s="9">
        <f t="shared" ref="O9:O40" si="0">M9-Q9</f>
        <v>1522679839808</v>
      </c>
      <c r="Q9" s="9">
        <v>206561322540</v>
      </c>
    </row>
    <row r="10" spans="1:17" ht="21.75" customHeight="1" x14ac:dyDescent="0.2">
      <c r="A10" s="8" t="s">
        <v>21</v>
      </c>
      <c r="C10" s="9">
        <v>5600000</v>
      </c>
      <c r="E10" s="9">
        <v>13677332922</v>
      </c>
      <c r="G10" s="9">
        <v>14306367608</v>
      </c>
      <c r="I10" s="9">
        <v>-629034686</v>
      </c>
      <c r="K10" s="9">
        <v>5600000</v>
      </c>
      <c r="M10" s="9">
        <v>13677332922</v>
      </c>
      <c r="O10" s="9">
        <f t="shared" si="0"/>
        <v>14224500530</v>
      </c>
      <c r="Q10" s="9">
        <v>-547167608</v>
      </c>
    </row>
    <row r="11" spans="1:17" ht="21.75" customHeight="1" x14ac:dyDescent="0.2">
      <c r="A11" s="8" t="s">
        <v>273</v>
      </c>
      <c r="C11" s="9">
        <v>0</v>
      </c>
      <c r="E11" s="9">
        <v>0</v>
      </c>
      <c r="G11" s="9">
        <v>0</v>
      </c>
      <c r="I11" s="9">
        <v>0</v>
      </c>
      <c r="K11" s="9">
        <v>74959298</v>
      </c>
      <c r="M11" s="9">
        <v>960626073155</v>
      </c>
      <c r="O11" s="9">
        <f t="shared" si="0"/>
        <v>899999992662</v>
      </c>
      <c r="Q11" s="9">
        <v>60626080493</v>
      </c>
    </row>
    <row r="12" spans="1:17" ht="21.75" customHeight="1" x14ac:dyDescent="0.2">
      <c r="A12" s="8" t="s">
        <v>262</v>
      </c>
      <c r="C12" s="9">
        <v>0</v>
      </c>
      <c r="E12" s="9">
        <v>0</v>
      </c>
      <c r="G12" s="9">
        <v>0</v>
      </c>
      <c r="I12" s="9">
        <v>0</v>
      </c>
      <c r="K12" s="9">
        <v>23223828</v>
      </c>
      <c r="M12" s="9">
        <v>26202208857</v>
      </c>
      <c r="O12" s="9">
        <f t="shared" si="0"/>
        <v>26499111852</v>
      </c>
      <c r="Q12" s="9">
        <v>-296902995</v>
      </c>
    </row>
    <row r="13" spans="1:17" ht="21.75" customHeight="1" x14ac:dyDescent="0.2">
      <c r="A13" s="8" t="s">
        <v>263</v>
      </c>
      <c r="C13" s="9">
        <v>0</v>
      </c>
      <c r="E13" s="9">
        <v>0</v>
      </c>
      <c r="G13" s="9">
        <v>0</v>
      </c>
      <c r="I13" s="9">
        <v>0</v>
      </c>
      <c r="K13" s="9">
        <v>209656387</v>
      </c>
      <c r="M13" s="9">
        <v>97713628866</v>
      </c>
      <c r="O13" s="9">
        <f t="shared" si="0"/>
        <v>100486271772</v>
      </c>
      <c r="Q13" s="9">
        <v>-2772642906</v>
      </c>
    </row>
    <row r="14" spans="1:17" ht="21.75" customHeight="1" x14ac:dyDescent="0.2">
      <c r="A14" s="8" t="s">
        <v>274</v>
      </c>
      <c r="C14" s="9">
        <v>0</v>
      </c>
      <c r="E14" s="9">
        <v>0</v>
      </c>
      <c r="G14" s="9">
        <v>0</v>
      </c>
      <c r="I14" s="9">
        <v>0</v>
      </c>
      <c r="K14" s="9">
        <v>4000000</v>
      </c>
      <c r="M14" s="9">
        <v>74996924832</v>
      </c>
      <c r="O14" s="9">
        <f t="shared" si="0"/>
        <v>76339967812</v>
      </c>
      <c r="Q14" s="9">
        <v>-1343042980</v>
      </c>
    </row>
    <row r="15" spans="1:17" ht="21.75" customHeight="1" x14ac:dyDescent="0.2">
      <c r="A15" s="8" t="s">
        <v>64</v>
      </c>
      <c r="C15" s="9">
        <v>0</v>
      </c>
      <c r="E15" s="9">
        <v>0</v>
      </c>
      <c r="G15" s="9">
        <v>0</v>
      </c>
      <c r="I15" s="9">
        <v>0</v>
      </c>
      <c r="K15" s="9">
        <v>3817000</v>
      </c>
      <c r="M15" s="9">
        <v>76226240600</v>
      </c>
      <c r="O15" s="9">
        <f t="shared" si="0"/>
        <v>62567274028</v>
      </c>
      <c r="Q15" s="9">
        <v>13658966572</v>
      </c>
    </row>
    <row r="16" spans="1:17" ht="21.75" customHeight="1" x14ac:dyDescent="0.2">
      <c r="A16" s="8" t="s">
        <v>264</v>
      </c>
      <c r="C16" s="9">
        <v>0</v>
      </c>
      <c r="E16" s="9">
        <v>0</v>
      </c>
      <c r="G16" s="9">
        <v>0</v>
      </c>
      <c r="I16" s="9">
        <v>0</v>
      </c>
      <c r="K16" s="9">
        <v>33953760</v>
      </c>
      <c r="M16" s="9">
        <v>206167691218</v>
      </c>
      <c r="O16" s="9">
        <f t="shared" si="0"/>
        <v>205326580311</v>
      </c>
      <c r="Q16" s="9">
        <v>841110907</v>
      </c>
    </row>
    <row r="17" spans="1:17" ht="21.75" customHeight="1" x14ac:dyDescent="0.2">
      <c r="A17" s="8" t="s">
        <v>275</v>
      </c>
      <c r="C17" s="9">
        <v>0</v>
      </c>
      <c r="E17" s="9">
        <v>0</v>
      </c>
      <c r="G17" s="9">
        <v>0</v>
      </c>
      <c r="I17" s="9">
        <v>0</v>
      </c>
      <c r="K17" s="9">
        <v>9570000</v>
      </c>
      <c r="M17" s="9">
        <v>177790622625</v>
      </c>
      <c r="O17" s="9">
        <f t="shared" si="0"/>
        <v>180446835937</v>
      </c>
      <c r="Q17" s="9">
        <v>-2656213312</v>
      </c>
    </row>
    <row r="18" spans="1:17" ht="21.75" customHeight="1" x14ac:dyDescent="0.2">
      <c r="A18" s="8" t="s">
        <v>28</v>
      </c>
      <c r="C18" s="9">
        <v>0</v>
      </c>
      <c r="E18" s="9">
        <v>0</v>
      </c>
      <c r="G18" s="9">
        <v>0</v>
      </c>
      <c r="I18" s="9">
        <v>0</v>
      </c>
      <c r="K18" s="9">
        <v>4692065</v>
      </c>
      <c r="M18" s="9">
        <v>10283609146</v>
      </c>
      <c r="O18" s="9">
        <f t="shared" si="0"/>
        <v>9080175144</v>
      </c>
      <c r="Q18" s="9">
        <v>1203434002</v>
      </c>
    </row>
    <row r="19" spans="1:17" ht="21.75" customHeight="1" x14ac:dyDescent="0.2">
      <c r="A19" s="8" t="s">
        <v>265</v>
      </c>
      <c r="C19" s="9">
        <v>0</v>
      </c>
      <c r="E19" s="9">
        <v>0</v>
      </c>
      <c r="G19" s="9">
        <v>0</v>
      </c>
      <c r="I19" s="9">
        <v>0</v>
      </c>
      <c r="K19" s="9">
        <v>11380</v>
      </c>
      <c r="M19" s="9">
        <v>13100428390</v>
      </c>
      <c r="O19" s="9">
        <f t="shared" si="0"/>
        <v>12151316383</v>
      </c>
      <c r="Q19" s="9">
        <v>949112007</v>
      </c>
    </row>
    <row r="20" spans="1:17" ht="21.75" customHeight="1" x14ac:dyDescent="0.2">
      <c r="A20" s="8" t="s">
        <v>266</v>
      </c>
      <c r="C20" s="9">
        <v>0</v>
      </c>
      <c r="E20" s="9">
        <v>0</v>
      </c>
      <c r="G20" s="9">
        <v>0</v>
      </c>
      <c r="I20" s="9">
        <v>0</v>
      </c>
      <c r="K20" s="9">
        <v>1</v>
      </c>
      <c r="M20" s="9">
        <v>1</v>
      </c>
      <c r="O20" s="9">
        <f t="shared" si="0"/>
        <v>-91936094094</v>
      </c>
      <c r="Q20" s="9">
        <v>91936094095</v>
      </c>
    </row>
    <row r="21" spans="1:17" ht="21.75" customHeight="1" x14ac:dyDescent="0.2">
      <c r="A21" s="8" t="s">
        <v>61</v>
      </c>
      <c r="C21" s="9">
        <v>0</v>
      </c>
      <c r="E21" s="9">
        <v>0</v>
      </c>
      <c r="G21" s="9">
        <v>0</v>
      </c>
      <c r="I21" s="9">
        <v>0</v>
      </c>
      <c r="K21" s="9">
        <v>1500000</v>
      </c>
      <c r="M21" s="9">
        <v>23606933438</v>
      </c>
      <c r="O21" s="9">
        <f t="shared" si="0"/>
        <v>22495790421</v>
      </c>
      <c r="Q21" s="9">
        <v>1111143017</v>
      </c>
    </row>
    <row r="22" spans="1:17" ht="21.75" customHeight="1" x14ac:dyDescent="0.2">
      <c r="A22" s="8" t="s">
        <v>276</v>
      </c>
      <c r="C22" s="9">
        <v>0</v>
      </c>
      <c r="E22" s="9">
        <v>0</v>
      </c>
      <c r="G22" s="9">
        <v>0</v>
      </c>
      <c r="I22" s="9">
        <v>0</v>
      </c>
      <c r="K22" s="9">
        <v>7100000</v>
      </c>
      <c r="M22" s="9">
        <v>90111226154</v>
      </c>
      <c r="O22" s="9">
        <f t="shared" si="0"/>
        <v>79950957014</v>
      </c>
      <c r="Q22" s="9">
        <v>10160269140</v>
      </c>
    </row>
    <row r="23" spans="1:17" ht="21.75" customHeight="1" x14ac:dyDescent="0.2">
      <c r="A23" s="8" t="s">
        <v>277</v>
      </c>
      <c r="C23" s="9">
        <v>0</v>
      </c>
      <c r="E23" s="9">
        <v>0</v>
      </c>
      <c r="G23" s="9">
        <v>0</v>
      </c>
      <c r="I23" s="9">
        <v>0</v>
      </c>
      <c r="K23" s="9">
        <v>3000000</v>
      </c>
      <c r="M23" s="9">
        <v>44437168264</v>
      </c>
      <c r="O23" s="9">
        <f t="shared" si="0"/>
        <v>33117731389</v>
      </c>
      <c r="Q23" s="9">
        <v>11319436875</v>
      </c>
    </row>
    <row r="24" spans="1:17" ht="21.75" customHeight="1" x14ac:dyDescent="0.2">
      <c r="A24" s="8" t="s">
        <v>27</v>
      </c>
      <c r="C24" s="9">
        <v>0</v>
      </c>
      <c r="E24" s="9">
        <v>0</v>
      </c>
      <c r="G24" s="9">
        <v>0</v>
      </c>
      <c r="I24" s="9">
        <v>0</v>
      </c>
      <c r="K24" s="9">
        <v>1128974</v>
      </c>
      <c r="M24" s="9">
        <v>18481734113</v>
      </c>
      <c r="O24" s="9">
        <f t="shared" si="0"/>
        <v>18451493082</v>
      </c>
      <c r="Q24" s="9">
        <v>30241031</v>
      </c>
    </row>
    <row r="25" spans="1:17" ht="21.75" customHeight="1" x14ac:dyDescent="0.2">
      <c r="A25" s="8" t="s">
        <v>278</v>
      </c>
      <c r="C25" s="9">
        <v>0</v>
      </c>
      <c r="E25" s="9">
        <v>0</v>
      </c>
      <c r="G25" s="9">
        <v>0</v>
      </c>
      <c r="I25" s="9">
        <v>0</v>
      </c>
      <c r="K25" s="9">
        <v>14770000</v>
      </c>
      <c r="M25" s="9">
        <v>159567787975</v>
      </c>
      <c r="O25" s="9">
        <f t="shared" si="0"/>
        <v>139887073174</v>
      </c>
      <c r="Q25" s="9">
        <v>19680714801</v>
      </c>
    </row>
    <row r="26" spans="1:17" ht="21.75" customHeight="1" x14ac:dyDescent="0.2">
      <c r="A26" s="8" t="s">
        <v>267</v>
      </c>
      <c r="C26" s="9">
        <v>0</v>
      </c>
      <c r="E26" s="9">
        <v>0</v>
      </c>
      <c r="G26" s="9">
        <v>0</v>
      </c>
      <c r="I26" s="9">
        <v>0</v>
      </c>
      <c r="K26" s="9">
        <v>10000000</v>
      </c>
      <c r="M26" s="9">
        <v>54988251684</v>
      </c>
      <c r="O26" s="9">
        <f t="shared" si="0"/>
        <v>49046640030</v>
      </c>
      <c r="Q26" s="9">
        <v>5941611654</v>
      </c>
    </row>
    <row r="27" spans="1:17" ht="21.75" customHeight="1" x14ac:dyDescent="0.2">
      <c r="A27" s="8" t="s">
        <v>268</v>
      </c>
      <c r="C27" s="9">
        <v>0</v>
      </c>
      <c r="E27" s="9">
        <v>0</v>
      </c>
      <c r="G27" s="9">
        <v>0</v>
      </c>
      <c r="I27" s="9">
        <v>0</v>
      </c>
      <c r="K27" s="9">
        <v>43000000</v>
      </c>
      <c r="M27" s="9">
        <v>322946166757</v>
      </c>
      <c r="O27" s="9">
        <f t="shared" si="0"/>
        <v>294891814767</v>
      </c>
      <c r="Q27" s="9">
        <v>28054351990</v>
      </c>
    </row>
    <row r="28" spans="1:17" ht="21.75" customHeight="1" x14ac:dyDescent="0.2">
      <c r="A28" s="8" t="s">
        <v>269</v>
      </c>
      <c r="C28" s="9">
        <v>0</v>
      </c>
      <c r="E28" s="9">
        <v>0</v>
      </c>
      <c r="G28" s="9">
        <v>0</v>
      </c>
      <c r="I28" s="9">
        <v>0</v>
      </c>
      <c r="K28" s="9">
        <v>37525329</v>
      </c>
      <c r="M28" s="9">
        <v>145485688905</v>
      </c>
      <c r="O28" s="9">
        <f t="shared" si="0"/>
        <v>145485700533</v>
      </c>
      <c r="Q28" s="9">
        <v>-11628</v>
      </c>
    </row>
    <row r="29" spans="1:17" ht="21.75" customHeight="1" x14ac:dyDescent="0.2">
      <c r="A29" s="8" t="s">
        <v>279</v>
      </c>
      <c r="C29" s="9">
        <v>0</v>
      </c>
      <c r="E29" s="9">
        <v>0</v>
      </c>
      <c r="G29" s="9">
        <v>0</v>
      </c>
      <c r="I29" s="9">
        <v>0</v>
      </c>
      <c r="K29" s="9">
        <v>49622595</v>
      </c>
      <c r="M29" s="9">
        <v>1036668113274</v>
      </c>
      <c r="O29" s="9">
        <f t="shared" si="0"/>
        <v>999999992925</v>
      </c>
      <c r="Q29" s="9">
        <v>36668120349</v>
      </c>
    </row>
    <row r="30" spans="1:17" ht="21.75" customHeight="1" x14ac:dyDescent="0.2">
      <c r="A30" s="8" t="s">
        <v>57</v>
      </c>
      <c r="C30" s="9">
        <v>0</v>
      </c>
      <c r="E30" s="9">
        <v>0</v>
      </c>
      <c r="G30" s="9">
        <v>0</v>
      </c>
      <c r="I30" s="9">
        <v>0</v>
      </c>
      <c r="K30" s="9">
        <v>2057218</v>
      </c>
      <c r="M30" s="9">
        <v>41974542677</v>
      </c>
      <c r="O30" s="9">
        <f t="shared" si="0"/>
        <v>35782974668</v>
      </c>
      <c r="Q30" s="9">
        <v>6191568009</v>
      </c>
    </row>
    <row r="31" spans="1:17" ht="29.25" customHeight="1" x14ac:dyDescent="0.2">
      <c r="A31" s="8" t="s">
        <v>280</v>
      </c>
      <c r="C31" s="9">
        <v>0</v>
      </c>
      <c r="E31" s="9">
        <v>0</v>
      </c>
      <c r="G31" s="9">
        <v>0</v>
      </c>
      <c r="I31" s="9">
        <v>0</v>
      </c>
      <c r="K31" s="9">
        <v>1335000</v>
      </c>
      <c r="M31" s="9">
        <v>16256991896</v>
      </c>
      <c r="O31" s="9">
        <f t="shared" si="0"/>
        <v>17997771153</v>
      </c>
      <c r="Q31" s="9">
        <v>-1740779257</v>
      </c>
    </row>
    <row r="32" spans="1:17" ht="21.75" customHeight="1" x14ac:dyDescent="0.2">
      <c r="A32" s="8" t="s">
        <v>103</v>
      </c>
      <c r="C32" s="9">
        <v>205000</v>
      </c>
      <c r="E32" s="9">
        <v>187966625470</v>
      </c>
      <c r="G32" s="9">
        <v>175243231406</v>
      </c>
      <c r="I32" s="9">
        <v>12723394064</v>
      </c>
      <c r="K32" s="9">
        <v>205000</v>
      </c>
      <c r="M32" s="9">
        <v>187966625470</v>
      </c>
      <c r="O32" s="9">
        <f t="shared" si="0"/>
        <v>175224856876</v>
      </c>
      <c r="Q32" s="9">
        <v>12741768594</v>
      </c>
    </row>
    <row r="33" spans="1:17" ht="21.75" customHeight="1" x14ac:dyDescent="0.2">
      <c r="A33" s="8" t="s">
        <v>285</v>
      </c>
      <c r="C33" s="9">
        <v>0</v>
      </c>
      <c r="E33" s="9">
        <v>0</v>
      </c>
      <c r="G33" s="9">
        <v>0</v>
      </c>
      <c r="I33" s="9">
        <v>0</v>
      </c>
      <c r="K33" s="9">
        <v>740100</v>
      </c>
      <c r="M33" s="9">
        <v>740100000000</v>
      </c>
      <c r="O33" s="9">
        <f t="shared" si="0"/>
        <v>614193860181</v>
      </c>
      <c r="Q33" s="9">
        <v>125906139819</v>
      </c>
    </row>
    <row r="34" spans="1:17" ht="21.75" customHeight="1" x14ac:dyDescent="0.2">
      <c r="A34" s="8" t="s">
        <v>98</v>
      </c>
      <c r="C34" s="9">
        <v>0</v>
      </c>
      <c r="E34" s="9">
        <v>0</v>
      </c>
      <c r="G34" s="9">
        <v>0</v>
      </c>
      <c r="I34" s="9">
        <v>0</v>
      </c>
      <c r="K34" s="9">
        <v>10400</v>
      </c>
      <c r="M34" s="9">
        <v>7813379572</v>
      </c>
      <c r="O34" s="9">
        <f t="shared" si="0"/>
        <v>6290482961</v>
      </c>
      <c r="Q34" s="9">
        <v>1522896611</v>
      </c>
    </row>
    <row r="35" spans="1:17" ht="21.75" customHeight="1" x14ac:dyDescent="0.2">
      <c r="A35" s="8" t="s">
        <v>286</v>
      </c>
      <c r="C35" s="9">
        <v>0</v>
      </c>
      <c r="E35" s="9">
        <v>0</v>
      </c>
      <c r="G35" s="9">
        <v>0</v>
      </c>
      <c r="I35" s="9">
        <v>0</v>
      </c>
      <c r="K35" s="9">
        <v>1000000</v>
      </c>
      <c r="M35" s="9">
        <v>999628254563</v>
      </c>
      <c r="O35" s="9">
        <f t="shared" si="0"/>
        <v>924762610638</v>
      </c>
      <c r="Q35" s="9">
        <v>74865643925</v>
      </c>
    </row>
    <row r="36" spans="1:17" ht="21.75" customHeight="1" x14ac:dyDescent="0.2">
      <c r="A36" s="8" t="s">
        <v>118</v>
      </c>
      <c r="C36" s="9">
        <v>0</v>
      </c>
      <c r="E36" s="9">
        <v>0</v>
      </c>
      <c r="G36" s="9">
        <v>0</v>
      </c>
      <c r="I36" s="9">
        <v>0</v>
      </c>
      <c r="K36" s="9">
        <v>5000</v>
      </c>
      <c r="M36" s="9">
        <v>4599166250</v>
      </c>
      <c r="O36" s="9">
        <f t="shared" si="0"/>
        <v>4258394125</v>
      </c>
      <c r="Q36" s="9">
        <v>340772125</v>
      </c>
    </row>
    <row r="37" spans="1:17" ht="21.75" customHeight="1" x14ac:dyDescent="0.2">
      <c r="A37" s="8" t="s">
        <v>287</v>
      </c>
      <c r="C37" s="9">
        <v>0</v>
      </c>
      <c r="E37" s="9">
        <v>0</v>
      </c>
      <c r="G37" s="9">
        <v>0</v>
      </c>
      <c r="I37" s="9">
        <v>0</v>
      </c>
      <c r="K37" s="9">
        <v>500000</v>
      </c>
      <c r="M37" s="9">
        <v>499980000000</v>
      </c>
      <c r="O37" s="9">
        <f t="shared" si="0"/>
        <v>472394359375</v>
      </c>
      <c r="Q37" s="9">
        <v>27585640625</v>
      </c>
    </row>
    <row r="38" spans="1:17" ht="21.75" customHeight="1" x14ac:dyDescent="0.2">
      <c r="A38" s="8" t="s">
        <v>288</v>
      </c>
      <c r="C38" s="9">
        <v>0</v>
      </c>
      <c r="E38" s="9">
        <v>0</v>
      </c>
      <c r="G38" s="9">
        <v>0</v>
      </c>
      <c r="I38" s="9">
        <v>0</v>
      </c>
      <c r="K38" s="9">
        <v>760000</v>
      </c>
      <c r="M38" s="9">
        <v>760000000000</v>
      </c>
      <c r="O38" s="9">
        <f t="shared" si="0"/>
        <v>683876025000</v>
      </c>
      <c r="Q38" s="9">
        <v>76123975000</v>
      </c>
    </row>
    <row r="39" spans="1:17" ht="21.75" customHeight="1" x14ac:dyDescent="0.2">
      <c r="A39" s="8" t="s">
        <v>289</v>
      </c>
      <c r="C39" s="9">
        <v>0</v>
      </c>
      <c r="E39" s="9">
        <v>0</v>
      </c>
      <c r="G39" s="9">
        <v>0</v>
      </c>
      <c r="I39" s="9">
        <v>0</v>
      </c>
      <c r="K39" s="9">
        <v>100164</v>
      </c>
      <c r="M39" s="9">
        <v>100164000000</v>
      </c>
      <c r="O39" s="9">
        <f t="shared" si="0"/>
        <v>80617405446</v>
      </c>
      <c r="Q39" s="9">
        <v>19546594554</v>
      </c>
    </row>
    <row r="40" spans="1:17" ht="21.75" customHeight="1" x14ac:dyDescent="0.2">
      <c r="A40" s="11" t="s">
        <v>290</v>
      </c>
      <c r="C40" s="13">
        <v>0</v>
      </c>
      <c r="E40" s="13">
        <v>0</v>
      </c>
      <c r="G40" s="13">
        <v>0</v>
      </c>
      <c r="I40" s="13">
        <v>0</v>
      </c>
      <c r="K40" s="13">
        <v>36100</v>
      </c>
      <c r="M40" s="13">
        <v>30762092362</v>
      </c>
      <c r="O40" s="9">
        <f t="shared" si="0"/>
        <v>25746382973</v>
      </c>
      <c r="Q40" s="13">
        <v>5015709389</v>
      </c>
    </row>
    <row r="41" spans="1:17" ht="21.75" customHeight="1" thickBot="1" x14ac:dyDescent="0.25">
      <c r="A41" s="15" t="s">
        <v>34</v>
      </c>
      <c r="C41" s="16">
        <v>30814836</v>
      </c>
      <c r="E41" s="16">
        <v>757032359155</v>
      </c>
      <c r="G41" s="16">
        <v>721057117318</v>
      </c>
      <c r="I41" s="16">
        <v>35975241837</v>
      </c>
      <c r="K41" s="16">
        <v>641369261</v>
      </c>
      <c r="M41" s="16">
        <f>SUM(M8:M40)</f>
        <v>8886185665699</v>
      </c>
      <c r="O41" s="16">
        <f>SUM(O8:O40)</f>
        <v>8086851028920</v>
      </c>
      <c r="Q41" s="16">
        <f>SUM(Q8:Q40)</f>
        <v>799334636779</v>
      </c>
    </row>
    <row r="42" spans="1:17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10"/>
  <sheetViews>
    <sheetView rightToLeft="1" workbookViewId="0">
      <selection activeCell="K38" sqref="K38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ht="7.35" customHeight="1" x14ac:dyDescent="0.2"/>
    <row r="5" spans="1:25" ht="14.45" customHeight="1" x14ac:dyDescent="0.2">
      <c r="A5" s="68" t="s">
        <v>460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5" ht="7.35" customHeight="1" x14ac:dyDescent="0.2"/>
    <row r="7" spans="1:25" ht="14.45" customHeight="1" x14ac:dyDescent="0.2">
      <c r="E7" s="69" t="s">
        <v>256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Y7" s="2" t="s">
        <v>257</v>
      </c>
    </row>
    <row r="8" spans="1:25" ht="36" customHeight="1" x14ac:dyDescent="0.2">
      <c r="A8" s="2" t="s">
        <v>461</v>
      </c>
      <c r="C8" s="2" t="s">
        <v>462</v>
      </c>
      <c r="E8" s="19" t="s">
        <v>39</v>
      </c>
      <c r="F8" s="3"/>
      <c r="G8" s="19" t="s">
        <v>13</v>
      </c>
      <c r="H8" s="3"/>
      <c r="I8" s="19" t="s">
        <v>38</v>
      </c>
      <c r="J8" s="3"/>
      <c r="K8" s="19" t="s">
        <v>463</v>
      </c>
      <c r="L8" s="3"/>
      <c r="M8" s="19" t="s">
        <v>464</v>
      </c>
      <c r="N8" s="3"/>
      <c r="O8" s="19" t="s">
        <v>465</v>
      </c>
      <c r="P8" s="3"/>
      <c r="Q8" s="19" t="s">
        <v>466</v>
      </c>
      <c r="R8" s="3"/>
      <c r="S8" s="19" t="s">
        <v>467</v>
      </c>
      <c r="T8" s="3"/>
      <c r="U8" s="19" t="s">
        <v>468</v>
      </c>
      <c r="V8" s="3"/>
      <c r="W8" s="19" t="s">
        <v>469</v>
      </c>
      <c r="Y8" s="19" t="s">
        <v>469</v>
      </c>
    </row>
    <row r="9" spans="1:25" ht="21.75" customHeight="1" x14ac:dyDescent="0.2">
      <c r="A9" s="20" t="s">
        <v>470</v>
      </c>
      <c r="B9" s="12"/>
      <c r="C9" s="20" t="s">
        <v>471</v>
      </c>
      <c r="E9" s="21"/>
      <c r="G9" s="22">
        <v>0</v>
      </c>
      <c r="I9" s="22">
        <v>0</v>
      </c>
      <c r="K9" s="22">
        <v>0</v>
      </c>
      <c r="M9" s="22">
        <v>0</v>
      </c>
      <c r="O9" s="22">
        <v>0</v>
      </c>
      <c r="Q9" s="22">
        <v>0</v>
      </c>
      <c r="S9" s="22">
        <v>0</v>
      </c>
      <c r="U9" s="22">
        <v>0</v>
      </c>
      <c r="W9" s="22">
        <v>0</v>
      </c>
      <c r="Y9" s="22">
        <v>0</v>
      </c>
    </row>
    <row r="10" spans="1:25" ht="21.75" customHeight="1" x14ac:dyDescent="0.2">
      <c r="A10" s="77" t="s">
        <v>34</v>
      </c>
      <c r="B10" s="77"/>
      <c r="C10" s="77"/>
      <c r="E10" s="16"/>
      <c r="G10" s="16"/>
      <c r="I10" s="16"/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v>0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57"/>
  <sheetViews>
    <sheetView rightToLeft="1" topLeftCell="A10" workbookViewId="0">
      <selection activeCell="K60" sqref="K60"/>
    </sheetView>
  </sheetViews>
  <sheetFormatPr defaultRowHeight="18.75" x14ac:dyDescent="0.45"/>
  <cols>
    <col min="1" max="1" width="30" bestFit="1" customWidth="1"/>
    <col min="2" max="2" width="1.28515625" customWidth="1"/>
    <col min="3" max="3" width="12.140625" style="29" bestFit="1" customWidth="1"/>
    <col min="4" max="4" width="1.28515625" customWidth="1"/>
    <col min="5" max="5" width="19" style="29" bestFit="1" customWidth="1"/>
    <col min="6" max="6" width="1.28515625" style="29" customWidth="1"/>
    <col min="7" max="7" width="18.85546875" style="29" bestFit="1" customWidth="1"/>
    <col min="8" max="8" width="1.28515625" style="29" customWidth="1"/>
    <col min="9" max="9" width="26.28515625" style="29" bestFit="1" customWidth="1"/>
    <col min="10" max="10" width="1.28515625" style="29" customWidth="1"/>
    <col min="11" max="11" width="12.140625" style="29" bestFit="1" customWidth="1"/>
    <col min="12" max="12" width="1.28515625" style="29" customWidth="1"/>
    <col min="13" max="13" width="18.5703125" style="29" bestFit="1" customWidth="1"/>
    <col min="14" max="14" width="1.28515625" style="29" customWidth="1"/>
    <col min="15" max="15" width="19" style="29" bestFit="1" customWidth="1"/>
    <col min="16" max="16" width="1.28515625" style="29" customWidth="1"/>
    <col min="17" max="17" width="19.140625" style="54" customWidth="1"/>
    <col min="18" max="18" width="1.28515625" customWidth="1"/>
    <col min="19" max="19" width="0.28515625" customWidth="1"/>
  </cols>
  <sheetData>
    <row r="1" spans="1:18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8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4.45" customHeight="1" x14ac:dyDescent="0.45"/>
    <row r="5" spans="1:18" ht="18" customHeight="1" x14ac:dyDescent="0.2">
      <c r="A5" s="68" t="s">
        <v>472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8.75" customHeight="1" x14ac:dyDescent="0.2">
      <c r="A6" s="69" t="s">
        <v>240</v>
      </c>
      <c r="C6" s="69" t="s">
        <v>256</v>
      </c>
      <c r="D6" s="69"/>
      <c r="E6" s="69"/>
      <c r="F6" s="69"/>
      <c r="G6" s="69"/>
      <c r="H6" s="69"/>
      <c r="I6" s="69"/>
      <c r="K6" s="69" t="s">
        <v>257</v>
      </c>
      <c r="L6" s="69"/>
      <c r="M6" s="69"/>
      <c r="N6" s="69"/>
      <c r="O6" s="69"/>
      <c r="P6" s="69"/>
      <c r="Q6" s="69"/>
      <c r="R6" s="69"/>
    </row>
    <row r="7" spans="1:18" ht="38.25" customHeight="1" x14ac:dyDescent="0.2">
      <c r="A7" s="69"/>
      <c r="C7" s="19" t="s">
        <v>13</v>
      </c>
      <c r="D7" s="3"/>
      <c r="E7" s="19" t="s">
        <v>15</v>
      </c>
      <c r="F7" s="37"/>
      <c r="G7" s="19" t="s">
        <v>458</v>
      </c>
      <c r="H7" s="37"/>
      <c r="I7" s="19" t="s">
        <v>473</v>
      </c>
      <c r="K7" s="19" t="s">
        <v>13</v>
      </c>
      <c r="L7" s="37"/>
      <c r="M7" s="19" t="s">
        <v>15</v>
      </c>
      <c r="N7" s="37"/>
      <c r="O7" s="19" t="s">
        <v>458</v>
      </c>
      <c r="P7" s="37"/>
      <c r="Q7" s="86" t="s">
        <v>473</v>
      </c>
      <c r="R7" s="86"/>
    </row>
    <row r="8" spans="1:18" ht="21.75" customHeight="1" x14ac:dyDescent="0.45">
      <c r="A8" s="5" t="s">
        <v>65</v>
      </c>
      <c r="C8" s="34">
        <v>6791000</v>
      </c>
      <c r="E8" s="34">
        <v>207557832037</v>
      </c>
      <c r="G8" s="34">
        <v>209728371457</v>
      </c>
      <c r="I8" s="34">
        <f>E8-G8</f>
        <v>-2170539420</v>
      </c>
      <c r="K8" s="34">
        <v>6791000</v>
      </c>
      <c r="M8" s="34">
        <v>207557832038</v>
      </c>
      <c r="O8" s="35">
        <f>M8-Q8</f>
        <v>162485224395</v>
      </c>
      <c r="Q8" s="55">
        <v>45072607643</v>
      </c>
    </row>
    <row r="9" spans="1:18" ht="21.75" customHeight="1" x14ac:dyDescent="0.45">
      <c r="A9" s="8" t="s">
        <v>25</v>
      </c>
      <c r="C9" s="35">
        <v>50000000</v>
      </c>
      <c r="E9" s="35">
        <v>592105882500</v>
      </c>
      <c r="G9" s="35">
        <v>579481447500</v>
      </c>
      <c r="I9" s="35">
        <v>12624435000</v>
      </c>
      <c r="K9" s="35">
        <v>50000000</v>
      </c>
      <c r="M9" s="35">
        <v>592105882500</v>
      </c>
      <c r="O9" s="35">
        <f>M9-Q9</f>
        <v>499656188500</v>
      </c>
      <c r="Q9" s="55">
        <v>92449694000</v>
      </c>
    </row>
    <row r="10" spans="1:18" ht="21.75" customHeight="1" x14ac:dyDescent="0.45">
      <c r="A10" s="8" t="s">
        <v>67</v>
      </c>
      <c r="C10" s="35">
        <v>21564</v>
      </c>
      <c r="E10" s="35">
        <v>82559865708</v>
      </c>
      <c r="G10" s="35">
        <v>87895165896</v>
      </c>
      <c r="I10" s="35">
        <v>-5335300188</v>
      </c>
      <c r="K10" s="35">
        <v>21564</v>
      </c>
      <c r="M10" s="35">
        <v>82559865708</v>
      </c>
      <c r="O10" s="35">
        <f t="shared" ref="O10:O52" si="0">M10-Q10</f>
        <v>65670639012</v>
      </c>
      <c r="Q10" s="55">
        <v>16889226696</v>
      </c>
    </row>
    <row r="11" spans="1:18" ht="21.75" customHeight="1" x14ac:dyDescent="0.45">
      <c r="A11" s="8" t="s">
        <v>72</v>
      </c>
      <c r="C11" s="35">
        <v>7524000</v>
      </c>
      <c r="E11" s="35">
        <v>95929807916</v>
      </c>
      <c r="G11" s="35">
        <v>100109952992</v>
      </c>
      <c r="I11" s="35">
        <f>E11-G11</f>
        <v>-4180145076</v>
      </c>
      <c r="K11" s="35">
        <v>7524000</v>
      </c>
      <c r="M11" s="35">
        <v>95929807916</v>
      </c>
      <c r="O11" s="35">
        <f t="shared" si="0"/>
        <v>100109952992</v>
      </c>
      <c r="Q11" s="55">
        <f>-4180145076</f>
        <v>-4180145076</v>
      </c>
    </row>
    <row r="12" spans="1:18" ht="21.75" customHeight="1" x14ac:dyDescent="0.45">
      <c r="A12" s="8" t="s">
        <v>61</v>
      </c>
      <c r="C12" s="35">
        <v>1500000</v>
      </c>
      <c r="E12" s="35">
        <v>28774789312</v>
      </c>
      <c r="G12" s="35">
        <v>29065443750</v>
      </c>
      <c r="I12" s="35">
        <f>E12-G12</f>
        <v>-290654438</v>
      </c>
      <c r="K12" s="35">
        <v>1500000</v>
      </c>
      <c r="M12" s="35">
        <v>28774789313</v>
      </c>
      <c r="O12" s="35">
        <f t="shared" si="0"/>
        <v>22332812393</v>
      </c>
      <c r="Q12" s="55">
        <v>6441976920</v>
      </c>
    </row>
    <row r="13" spans="1:18" ht="21.75" customHeight="1" x14ac:dyDescent="0.45">
      <c r="A13" s="8" t="s">
        <v>23</v>
      </c>
      <c r="C13" s="35">
        <v>29431752</v>
      </c>
      <c r="E13" s="35">
        <v>576355671589</v>
      </c>
      <c r="G13" s="35">
        <v>547976737505</v>
      </c>
      <c r="I13" s="35">
        <v>28378934084</v>
      </c>
      <c r="K13" s="35">
        <v>29431752</v>
      </c>
      <c r="M13" s="35">
        <v>576355671589</v>
      </c>
      <c r="O13" s="35">
        <f t="shared" si="0"/>
        <v>365415347114</v>
      </c>
      <c r="Q13" s="55">
        <v>210940324475</v>
      </c>
    </row>
    <row r="14" spans="1:18" ht="21.75" customHeight="1" x14ac:dyDescent="0.45">
      <c r="A14" s="8" t="s">
        <v>32</v>
      </c>
      <c r="C14" s="35">
        <v>25000000</v>
      </c>
      <c r="E14" s="35">
        <v>121025587500</v>
      </c>
      <c r="G14" s="35">
        <v>125483160276</v>
      </c>
      <c r="I14" s="35">
        <v>-4457572776</v>
      </c>
      <c r="K14" s="35">
        <v>25000000</v>
      </c>
      <c r="M14" s="35">
        <v>121025587500</v>
      </c>
      <c r="O14" s="35">
        <f t="shared" si="0"/>
        <v>125483160276</v>
      </c>
      <c r="Q14" s="55">
        <f>-4457572776</f>
        <v>-4457572776</v>
      </c>
    </row>
    <row r="15" spans="1:18" ht="21.75" customHeight="1" x14ac:dyDescent="0.45">
      <c r="A15" s="8" t="s">
        <v>21</v>
      </c>
      <c r="C15" s="35">
        <v>18520000</v>
      </c>
      <c r="E15" s="35">
        <v>5886311794</v>
      </c>
      <c r="G15" s="35">
        <v>10143803064</v>
      </c>
      <c r="I15" s="35">
        <f>E15-G15</f>
        <v>-4257491270</v>
      </c>
      <c r="K15" s="35">
        <v>18520000</v>
      </c>
      <c r="M15" s="35">
        <v>38016249390</v>
      </c>
      <c r="O15" s="35">
        <f t="shared" si="0"/>
        <v>47313201412</v>
      </c>
      <c r="Q15" s="55">
        <f>-9296952022</f>
        <v>-9296952022</v>
      </c>
    </row>
    <row r="16" spans="1:18" ht="21.75" customHeight="1" x14ac:dyDescent="0.45">
      <c r="A16" s="8" t="s">
        <v>66</v>
      </c>
      <c r="C16" s="35">
        <v>5000000</v>
      </c>
      <c r="E16" s="35">
        <v>49940625000</v>
      </c>
      <c r="G16" s="35">
        <v>49940625000</v>
      </c>
      <c r="I16" s="35">
        <v>0</v>
      </c>
      <c r="K16" s="35">
        <v>5000000</v>
      </c>
      <c r="M16" s="35">
        <v>49940625000</v>
      </c>
      <c r="O16" s="35">
        <f t="shared" si="0"/>
        <v>50058000000</v>
      </c>
      <c r="Q16" s="55">
        <f>-117375000</f>
        <v>-117375000</v>
      </c>
    </row>
    <row r="17" spans="1:17" ht="21.75" customHeight="1" x14ac:dyDescent="0.45">
      <c r="A17" s="8" t="s">
        <v>28</v>
      </c>
      <c r="C17" s="35">
        <v>4692065</v>
      </c>
      <c r="E17" s="35">
        <v>8955162649</v>
      </c>
      <c r="G17" s="35">
        <v>10097878716</v>
      </c>
      <c r="I17" s="35">
        <f>E17-G17</f>
        <v>-1142716067</v>
      </c>
      <c r="K17" s="35">
        <v>4692065</v>
      </c>
      <c r="M17" s="35">
        <v>8955162649</v>
      </c>
      <c r="O17" s="35">
        <f>M17-Q17</f>
        <v>9141728549</v>
      </c>
      <c r="Q17" s="55">
        <f>-186565900</f>
        <v>-186565900</v>
      </c>
    </row>
    <row r="18" spans="1:17" ht="21.75" customHeight="1" x14ac:dyDescent="0.45">
      <c r="A18" s="8" t="s">
        <v>69</v>
      </c>
      <c r="C18" s="35">
        <v>67248</v>
      </c>
      <c r="E18" s="35">
        <v>8754142896</v>
      </c>
      <c r="G18" s="35">
        <v>25073820288</v>
      </c>
      <c r="I18" s="35">
        <f>E18-G18</f>
        <v>-16319677392</v>
      </c>
      <c r="K18" s="35">
        <v>67248</v>
      </c>
      <c r="M18" s="35">
        <v>190873206304</v>
      </c>
      <c r="O18" s="35">
        <f t="shared" si="0"/>
        <v>189996470306</v>
      </c>
      <c r="Q18" s="55">
        <v>876735998</v>
      </c>
    </row>
    <row r="19" spans="1:17" ht="21.75" customHeight="1" x14ac:dyDescent="0.45">
      <c r="A19" s="8" t="s">
        <v>29</v>
      </c>
      <c r="C19" s="35">
        <v>5100000</v>
      </c>
      <c r="E19" s="35">
        <v>166791649500</v>
      </c>
      <c r="G19" s="35">
        <v>163406360676</v>
      </c>
      <c r="I19" s="35">
        <v>3385288824</v>
      </c>
      <c r="K19" s="35">
        <v>5100000</v>
      </c>
      <c r="M19" s="35">
        <v>166791649500</v>
      </c>
      <c r="O19" s="35">
        <f t="shared" si="0"/>
        <v>163406360676</v>
      </c>
      <c r="Q19" s="55">
        <v>3385288824</v>
      </c>
    </row>
    <row r="20" spans="1:17" ht="21.75" customHeight="1" x14ac:dyDescent="0.45">
      <c r="A20" s="8" t="s">
        <v>71</v>
      </c>
      <c r="C20" s="35">
        <v>10000</v>
      </c>
      <c r="E20" s="35">
        <v>12845120000</v>
      </c>
      <c r="G20" s="35">
        <v>13417210000</v>
      </c>
      <c r="I20" s="35">
        <v>-572090000</v>
      </c>
      <c r="K20" s="35">
        <v>10000</v>
      </c>
      <c r="M20" s="35">
        <v>12845120000</v>
      </c>
      <c r="O20" s="35">
        <f t="shared" si="0"/>
        <v>10299520000</v>
      </c>
      <c r="Q20" s="55">
        <v>2545600000</v>
      </c>
    </row>
    <row r="21" spans="1:17" ht="21.75" customHeight="1" x14ac:dyDescent="0.45">
      <c r="A21" s="8" t="s">
        <v>20</v>
      </c>
      <c r="C21" s="35">
        <v>8000000</v>
      </c>
      <c r="E21" s="35">
        <v>35165512800</v>
      </c>
      <c r="G21" s="35">
        <v>44453916000</v>
      </c>
      <c r="I21" s="35">
        <v>-9288403200</v>
      </c>
      <c r="K21" s="35">
        <v>8000000</v>
      </c>
      <c r="M21" s="35">
        <v>35165512800</v>
      </c>
      <c r="O21" s="35">
        <f t="shared" si="0"/>
        <v>46007250653</v>
      </c>
      <c r="Q21" s="55">
        <f>-10841737853</f>
        <v>-10841737853</v>
      </c>
    </row>
    <row r="22" spans="1:17" ht="21.75" customHeight="1" x14ac:dyDescent="0.45">
      <c r="A22" s="8" t="s">
        <v>31</v>
      </c>
      <c r="C22" s="35">
        <v>30000000</v>
      </c>
      <c r="E22" s="35">
        <v>100826491500</v>
      </c>
      <c r="G22" s="35">
        <v>105607912780</v>
      </c>
      <c r="I22" s="35">
        <v>-4781421280</v>
      </c>
      <c r="K22" s="35">
        <v>30000000</v>
      </c>
      <c r="M22" s="35">
        <v>100826491500</v>
      </c>
      <c r="O22" s="35">
        <f t="shared" si="0"/>
        <v>105607912780</v>
      </c>
      <c r="Q22" s="55">
        <f>-4781421280</f>
        <v>-4781421280</v>
      </c>
    </row>
    <row r="23" spans="1:17" ht="21.75" customHeight="1" x14ac:dyDescent="0.45">
      <c r="A23" s="8" t="s">
        <v>62</v>
      </c>
      <c r="C23" s="35">
        <v>579746</v>
      </c>
      <c r="E23" s="35">
        <v>221356909317</v>
      </c>
      <c r="G23" s="35">
        <v>234861110478</v>
      </c>
      <c r="I23" s="35">
        <f>E23-G23</f>
        <v>-13504201161</v>
      </c>
      <c r="K23" s="35">
        <v>579746</v>
      </c>
      <c r="M23" s="35">
        <v>221356909317</v>
      </c>
      <c r="O23" s="35">
        <f>M23-Q23</f>
        <v>188104350890</v>
      </c>
      <c r="Q23" s="55">
        <v>33252558427</v>
      </c>
    </row>
    <row r="24" spans="1:17" ht="21.75" customHeight="1" x14ac:dyDescent="0.45">
      <c r="A24" s="8" t="s">
        <v>63</v>
      </c>
      <c r="C24" s="35">
        <v>26700000</v>
      </c>
      <c r="E24" s="35">
        <v>697900513200</v>
      </c>
      <c r="G24" s="35">
        <v>677087331310</v>
      </c>
      <c r="I24" s="35">
        <v>20813181890</v>
      </c>
      <c r="K24" s="35">
        <v>26700000</v>
      </c>
      <c r="M24" s="35">
        <v>697900513200</v>
      </c>
      <c r="O24" s="35">
        <f t="shared" si="0"/>
        <v>671125659724</v>
      </c>
      <c r="Q24" s="55">
        <v>26774853476</v>
      </c>
    </row>
    <row r="25" spans="1:17" ht="21.75" customHeight="1" x14ac:dyDescent="0.45">
      <c r="A25" s="8" t="s">
        <v>27</v>
      </c>
      <c r="C25" s="35">
        <v>9171026</v>
      </c>
      <c r="E25" s="35">
        <v>151880196865</v>
      </c>
      <c r="G25" s="35">
        <v>149145259347</v>
      </c>
      <c r="I25" s="35">
        <v>2734937518</v>
      </c>
      <c r="K25" s="35">
        <v>9171026</v>
      </c>
      <c r="M25" s="35">
        <v>151880196866</v>
      </c>
      <c r="O25" s="35">
        <f t="shared" si="0"/>
        <v>152467465725</v>
      </c>
      <c r="Q25" s="55">
        <f>-587268859</f>
        <v>-587268859</v>
      </c>
    </row>
    <row r="26" spans="1:17" ht="21.75" customHeight="1" x14ac:dyDescent="0.45">
      <c r="A26" s="8" t="s">
        <v>57</v>
      </c>
      <c r="C26" s="35">
        <v>18013312</v>
      </c>
      <c r="E26" s="35">
        <v>367934788376</v>
      </c>
      <c r="G26" s="35">
        <v>384667275084</v>
      </c>
      <c r="I26" s="35">
        <f>E26-G26</f>
        <v>-16732486708</v>
      </c>
      <c r="K26" s="35">
        <v>18013312</v>
      </c>
      <c r="M26" s="35">
        <v>367934788376</v>
      </c>
      <c r="O26" s="35">
        <f t="shared" si="0"/>
        <v>312370162191</v>
      </c>
      <c r="Q26" s="55">
        <v>55564626185</v>
      </c>
    </row>
    <row r="27" spans="1:17" ht="21.75" customHeight="1" x14ac:dyDescent="0.45">
      <c r="A27" s="8" t="s">
        <v>26</v>
      </c>
      <c r="C27" s="35">
        <v>130000000</v>
      </c>
      <c r="E27" s="35">
        <v>167735997000</v>
      </c>
      <c r="G27" s="35">
        <v>175231134000</v>
      </c>
      <c r="I27" s="35">
        <v>-7495137000</v>
      </c>
      <c r="K27" s="35">
        <v>130000000</v>
      </c>
      <c r="M27" s="35">
        <v>167735997000</v>
      </c>
      <c r="O27" s="35">
        <f t="shared" si="0"/>
        <v>206109743783</v>
      </c>
      <c r="Q27" s="55">
        <f>-38373746783</f>
        <v>-38373746783</v>
      </c>
    </row>
    <row r="28" spans="1:17" ht="21.75" customHeight="1" x14ac:dyDescent="0.45">
      <c r="A28" s="8" t="s">
        <v>58</v>
      </c>
      <c r="C28" s="35">
        <v>28078000</v>
      </c>
      <c r="E28" s="35">
        <v>575476369335</v>
      </c>
      <c r="G28" s="35">
        <v>592864056907</v>
      </c>
      <c r="I28" s="35">
        <v>-17387687572</v>
      </c>
      <c r="K28" s="35">
        <v>28078000</v>
      </c>
      <c r="M28" s="35">
        <v>575476369335</v>
      </c>
      <c r="O28" s="35">
        <f t="shared" si="0"/>
        <v>549240844074</v>
      </c>
      <c r="Q28" s="55">
        <v>26235525261</v>
      </c>
    </row>
    <row r="29" spans="1:17" ht="21.75" customHeight="1" x14ac:dyDescent="0.45">
      <c r="A29" s="8" t="s">
        <v>56</v>
      </c>
      <c r="C29" s="35">
        <v>2000000</v>
      </c>
      <c r="E29" s="35">
        <v>19776487500</v>
      </c>
      <c r="G29" s="35">
        <v>20215965000</v>
      </c>
      <c r="I29" s="35">
        <v>-439477500</v>
      </c>
      <c r="K29" s="35">
        <v>2000000</v>
      </c>
      <c r="M29" s="35">
        <v>19776487500</v>
      </c>
      <c r="O29" s="35">
        <f>M29-Q29</f>
        <v>20023200000</v>
      </c>
      <c r="Q29" s="54">
        <f>-246712500</f>
        <v>-246712500</v>
      </c>
    </row>
    <row r="30" spans="1:17" ht="21.75" customHeight="1" x14ac:dyDescent="0.45">
      <c r="A30" s="8" t="s">
        <v>64</v>
      </c>
      <c r="C30" s="35">
        <v>1683000</v>
      </c>
      <c r="E30" s="35">
        <v>32611427887</v>
      </c>
      <c r="G30" s="35">
        <v>34292429325</v>
      </c>
      <c r="I30" s="35">
        <f>E30-G30</f>
        <v>-1681001438</v>
      </c>
      <c r="K30" s="35">
        <v>1683000</v>
      </c>
      <c r="M30" s="35">
        <v>32611427888</v>
      </c>
      <c r="O30" s="35">
        <f t="shared" si="0"/>
        <v>27627258629</v>
      </c>
      <c r="Q30" s="55">
        <v>4984169259</v>
      </c>
    </row>
    <row r="31" spans="1:17" ht="21.75" customHeight="1" x14ac:dyDescent="0.45">
      <c r="A31" s="8" t="s">
        <v>60</v>
      </c>
      <c r="C31" s="35">
        <v>1000000</v>
      </c>
      <c r="E31" s="35">
        <v>15711320625</v>
      </c>
      <c r="G31" s="35">
        <v>15471605625</v>
      </c>
      <c r="I31" s="35">
        <v>239715000</v>
      </c>
      <c r="K31" s="35">
        <v>1000000</v>
      </c>
      <c r="M31" s="35">
        <v>15711320625</v>
      </c>
      <c r="O31" s="35">
        <f t="shared" si="0"/>
        <v>10011600000</v>
      </c>
      <c r="Q31" s="55">
        <v>5699720625</v>
      </c>
    </row>
    <row r="32" spans="1:17" ht="21.75" customHeight="1" x14ac:dyDescent="0.45">
      <c r="A32" s="8" t="s">
        <v>70</v>
      </c>
      <c r="C32" s="35">
        <v>130571</v>
      </c>
      <c r="E32" s="35">
        <v>119612828825</v>
      </c>
      <c r="G32" s="35">
        <v>126205730328</v>
      </c>
      <c r="I32" s="35">
        <v>-6592901503</v>
      </c>
      <c r="K32" s="35">
        <v>130571</v>
      </c>
      <c r="M32" s="35">
        <v>119612828825</v>
      </c>
      <c r="O32" s="35">
        <f t="shared" si="0"/>
        <v>92715333396</v>
      </c>
      <c r="Q32" s="55">
        <v>26897495429</v>
      </c>
    </row>
    <row r="33" spans="1:17" ht="21.75" customHeight="1" x14ac:dyDescent="0.45">
      <c r="A33" s="8" t="s">
        <v>68</v>
      </c>
      <c r="C33" s="35">
        <v>4808154</v>
      </c>
      <c r="E33" s="35">
        <v>122045372982</v>
      </c>
      <c r="G33" s="35">
        <v>136368863748</v>
      </c>
      <c r="I33" s="35">
        <v>-14323490766</v>
      </c>
      <c r="K33" s="35">
        <v>4808154</v>
      </c>
      <c r="M33" s="35">
        <v>122045372982</v>
      </c>
      <c r="O33" s="35">
        <f t="shared" si="0"/>
        <v>99999986892</v>
      </c>
      <c r="Q33" s="55">
        <v>22045386090</v>
      </c>
    </row>
    <row r="34" spans="1:17" ht="21.75" customHeight="1" x14ac:dyDescent="0.45">
      <c r="A34" s="8" t="s">
        <v>24</v>
      </c>
      <c r="C34" s="35">
        <v>90000000</v>
      </c>
      <c r="E34" s="35">
        <v>285839077500</v>
      </c>
      <c r="G34" s="35">
        <v>274974441291</v>
      </c>
      <c r="I34" s="35">
        <v>10864636209</v>
      </c>
      <c r="K34" s="35">
        <v>90000000</v>
      </c>
      <c r="M34" s="35">
        <v>285839077500</v>
      </c>
      <c r="O34" s="35">
        <f t="shared" si="0"/>
        <v>294712305093</v>
      </c>
      <c r="Q34" s="55">
        <f>-8873227593</f>
        <v>-8873227593</v>
      </c>
    </row>
    <row r="35" spans="1:17" ht="21.75" customHeight="1" x14ac:dyDescent="0.45">
      <c r="A35" s="8" t="s">
        <v>33</v>
      </c>
      <c r="C35" s="35">
        <v>4000000</v>
      </c>
      <c r="E35" s="35">
        <v>71571600000</v>
      </c>
      <c r="G35" s="35">
        <v>74945834956</v>
      </c>
      <c r="I35" s="35">
        <v>-3374234956</v>
      </c>
      <c r="K35" s="35">
        <v>4000000</v>
      </c>
      <c r="M35" s="35">
        <v>71571600000</v>
      </c>
      <c r="O35" s="35">
        <f t="shared" si="0"/>
        <v>74945834956</v>
      </c>
      <c r="Q35" s="55">
        <f>-3374234956</f>
        <v>-3374234956</v>
      </c>
    </row>
    <row r="36" spans="1:17" ht="21.75" customHeight="1" x14ac:dyDescent="0.45">
      <c r="A36" s="8" t="s">
        <v>59</v>
      </c>
      <c r="C36" s="35">
        <v>2000000</v>
      </c>
      <c r="E36" s="35">
        <v>26168887500</v>
      </c>
      <c r="G36" s="35">
        <v>27986726250</v>
      </c>
      <c r="I36" s="35">
        <v>-1817838750</v>
      </c>
      <c r="K36" s="35">
        <v>2000000</v>
      </c>
      <c r="M36" s="35">
        <v>26168887500</v>
      </c>
      <c r="O36" s="35">
        <f t="shared" si="0"/>
        <v>23871618750</v>
      </c>
      <c r="Q36" s="55">
        <v>2297268750</v>
      </c>
    </row>
    <row r="37" spans="1:17" ht="21.75" customHeight="1" x14ac:dyDescent="0.45">
      <c r="A37" s="8" t="s">
        <v>19</v>
      </c>
      <c r="C37" s="35">
        <v>35000000</v>
      </c>
      <c r="E37" s="35">
        <v>103122747000</v>
      </c>
      <c r="G37" s="35">
        <v>119939895144</v>
      </c>
      <c r="I37" s="35">
        <v>-16817148144</v>
      </c>
      <c r="K37" s="35">
        <v>35000000</v>
      </c>
      <c r="M37" s="35">
        <v>103122747000</v>
      </c>
      <c r="O37" s="35">
        <f t="shared" si="0"/>
        <v>123168808221</v>
      </c>
      <c r="Q37" s="55">
        <f>-20046061221</f>
        <v>-20046061221</v>
      </c>
    </row>
    <row r="38" spans="1:17" ht="21.75" customHeight="1" x14ac:dyDescent="0.45">
      <c r="A38" s="8" t="s">
        <v>22</v>
      </c>
      <c r="C38" s="35">
        <v>30231848</v>
      </c>
      <c r="E38" s="35">
        <v>291504094492</v>
      </c>
      <c r="G38" s="35">
        <v>298154126064</v>
      </c>
      <c r="I38" s="35">
        <f>E38-G38</f>
        <v>-6650031572</v>
      </c>
      <c r="K38" s="35">
        <v>30231848</v>
      </c>
      <c r="M38" s="35">
        <v>291504094493</v>
      </c>
      <c r="O38" s="35">
        <f t="shared" si="0"/>
        <v>311787455012</v>
      </c>
      <c r="Q38" s="55">
        <f>-20283360519</f>
        <v>-20283360519</v>
      </c>
    </row>
    <row r="39" spans="1:17" ht="21.75" customHeight="1" x14ac:dyDescent="0.45">
      <c r="A39" s="8" t="s">
        <v>103</v>
      </c>
      <c r="C39" s="35">
        <v>1840000</v>
      </c>
      <c r="E39" s="35">
        <v>0</v>
      </c>
      <c r="G39" s="35">
        <v>16040846672</v>
      </c>
      <c r="I39" s="35">
        <v>-16040846672</v>
      </c>
      <c r="K39" s="35">
        <v>1840000</v>
      </c>
      <c r="M39" s="35">
        <v>1747683175000</v>
      </c>
      <c r="O39" s="35">
        <f t="shared" si="0"/>
        <v>1572914857500</v>
      </c>
      <c r="Q39" s="55">
        <v>174768317500</v>
      </c>
    </row>
    <row r="40" spans="1:17" ht="21.75" customHeight="1" x14ac:dyDescent="0.45">
      <c r="A40" s="8" t="s">
        <v>101</v>
      </c>
      <c r="C40" s="35">
        <v>1200000</v>
      </c>
      <c r="E40" s="35">
        <v>1199782500000</v>
      </c>
      <c r="G40" s="35">
        <v>1199782500000</v>
      </c>
      <c r="I40" s="35">
        <v>0</v>
      </c>
      <c r="K40" s="35">
        <v>1200000</v>
      </c>
      <c r="M40" s="35">
        <v>1199782500000</v>
      </c>
      <c r="O40" s="35">
        <f t="shared" si="0"/>
        <v>983888000000</v>
      </c>
      <c r="Q40" s="55">
        <v>215894500000</v>
      </c>
    </row>
    <row r="41" spans="1:17" ht="21.75" customHeight="1" x14ac:dyDescent="0.45">
      <c r="A41" s="8" t="s">
        <v>109</v>
      </c>
      <c r="C41" s="35">
        <v>225000</v>
      </c>
      <c r="E41" s="35">
        <v>159266627690</v>
      </c>
      <c r="G41" s="35">
        <v>156382650506</v>
      </c>
      <c r="I41" s="35">
        <v>2883977184</v>
      </c>
      <c r="K41" s="35">
        <v>225000</v>
      </c>
      <c r="M41" s="35">
        <v>159266627690</v>
      </c>
      <c r="O41" s="35">
        <f t="shared" si="0"/>
        <v>169126661999</v>
      </c>
      <c r="Q41" s="55">
        <f>-9860034309</f>
        <v>-9860034309</v>
      </c>
    </row>
    <row r="42" spans="1:17" ht="21.75" customHeight="1" x14ac:dyDescent="0.45">
      <c r="A42" s="8" t="s">
        <v>86</v>
      </c>
      <c r="C42" s="35">
        <v>880000</v>
      </c>
      <c r="E42" s="35">
        <v>696850392969</v>
      </c>
      <c r="G42" s="35">
        <v>674534998368</v>
      </c>
      <c r="I42" s="35">
        <v>22315394601</v>
      </c>
      <c r="K42" s="35">
        <v>880000</v>
      </c>
      <c r="M42" s="35">
        <v>696850392969</v>
      </c>
      <c r="O42" s="35">
        <f t="shared" si="0"/>
        <v>596971779250</v>
      </c>
      <c r="Q42" s="55">
        <v>99878613719</v>
      </c>
    </row>
    <row r="43" spans="1:17" ht="21.75" customHeight="1" x14ac:dyDescent="0.45">
      <c r="A43" s="8" t="s">
        <v>95</v>
      </c>
      <c r="C43" s="35">
        <v>957700</v>
      </c>
      <c r="E43" s="35">
        <v>677038203579</v>
      </c>
      <c r="G43" s="35">
        <v>654517182254</v>
      </c>
      <c r="I43" s="35">
        <v>22521021325</v>
      </c>
      <c r="K43" s="35">
        <v>957700</v>
      </c>
      <c r="M43" s="35">
        <v>677038203579</v>
      </c>
      <c r="O43" s="35">
        <f t="shared" si="0"/>
        <v>584091114293</v>
      </c>
      <c r="Q43" s="55">
        <v>92947089286</v>
      </c>
    </row>
    <row r="44" spans="1:17" ht="21.75" customHeight="1" x14ac:dyDescent="0.45">
      <c r="A44" s="8" t="s">
        <v>98</v>
      </c>
      <c r="C44" s="35">
        <v>1874200</v>
      </c>
      <c r="E44" s="35">
        <v>1470140847066</v>
      </c>
      <c r="G44" s="35">
        <v>1349668494438</v>
      </c>
      <c r="I44" s="35">
        <v>120472352628</v>
      </c>
      <c r="K44" s="35">
        <v>1874200</v>
      </c>
      <c r="M44" s="35">
        <v>1470140847066</v>
      </c>
      <c r="O44" s="35">
        <f t="shared" si="0"/>
        <v>1133872868283</v>
      </c>
      <c r="Q44" s="55">
        <v>336267978783</v>
      </c>
    </row>
    <row r="45" spans="1:17" ht="21.75" customHeight="1" x14ac:dyDescent="0.45">
      <c r="A45" s="8" t="s">
        <v>112</v>
      </c>
      <c r="C45" s="35">
        <v>420000</v>
      </c>
      <c r="E45" s="35">
        <v>412209873416</v>
      </c>
      <c r="G45" s="35">
        <v>352855733304</v>
      </c>
      <c r="I45" s="35">
        <v>59354140112</v>
      </c>
      <c r="K45" s="35">
        <v>420000</v>
      </c>
      <c r="M45" s="35">
        <v>412209873416</v>
      </c>
      <c r="O45" s="35">
        <f t="shared" si="0"/>
        <v>382866963436</v>
      </c>
      <c r="Q45" s="55">
        <v>29342909980</v>
      </c>
    </row>
    <row r="46" spans="1:17" ht="21.75" customHeight="1" x14ac:dyDescent="0.45">
      <c r="A46" s="8" t="s">
        <v>115</v>
      </c>
      <c r="C46" s="35">
        <v>1000000</v>
      </c>
      <c r="E46" s="35">
        <v>976462984000</v>
      </c>
      <c r="G46" s="35">
        <v>872400848681</v>
      </c>
      <c r="I46" s="35">
        <v>104062135319</v>
      </c>
      <c r="K46" s="35">
        <v>1000000</v>
      </c>
      <c r="M46" s="35">
        <v>976462984000</v>
      </c>
      <c r="O46" s="35">
        <f t="shared" si="0"/>
        <v>962320000000</v>
      </c>
      <c r="Q46" s="55">
        <v>14142984000</v>
      </c>
    </row>
    <row r="47" spans="1:17" ht="21.75" customHeight="1" x14ac:dyDescent="0.45">
      <c r="A47" s="8" t="s">
        <v>118</v>
      </c>
      <c r="C47" s="35">
        <v>1225000</v>
      </c>
      <c r="E47" s="35">
        <v>1036529594953</v>
      </c>
      <c r="G47" s="35">
        <v>1019627658984</v>
      </c>
      <c r="I47" s="35">
        <v>16901935969</v>
      </c>
      <c r="K47" s="35">
        <v>1225000</v>
      </c>
      <c r="M47" s="35">
        <v>1036529594953</v>
      </c>
      <c r="O47" s="35">
        <f t="shared" si="0"/>
        <v>1055065143750</v>
      </c>
      <c r="Q47" s="55">
        <f>-18535548797</f>
        <v>-18535548797</v>
      </c>
    </row>
    <row r="48" spans="1:17" ht="21.75" customHeight="1" x14ac:dyDescent="0.45">
      <c r="A48" s="8" t="s">
        <v>106</v>
      </c>
      <c r="C48" s="35">
        <v>1000000</v>
      </c>
      <c r="E48" s="35">
        <v>999818750000</v>
      </c>
      <c r="G48" s="35">
        <v>999818750000</v>
      </c>
      <c r="I48" s="35">
        <v>0</v>
      </c>
      <c r="K48" s="35">
        <v>1000000</v>
      </c>
      <c r="M48" s="35">
        <v>999818750000</v>
      </c>
      <c r="O48" s="35">
        <f t="shared" si="0"/>
        <v>999818750000</v>
      </c>
    </row>
    <row r="49" spans="1:18" ht="21.75" customHeight="1" x14ac:dyDescent="0.45">
      <c r="A49" s="8" t="s">
        <v>89</v>
      </c>
      <c r="C49" s="35">
        <v>151609</v>
      </c>
      <c r="E49" s="35">
        <v>109555392626</v>
      </c>
      <c r="G49" s="35">
        <v>118339693342</v>
      </c>
      <c r="I49" s="35">
        <v>-8784300715</v>
      </c>
      <c r="K49" s="35">
        <v>151609</v>
      </c>
      <c r="M49" s="35">
        <v>109555392626</v>
      </c>
      <c r="O49" s="35">
        <f t="shared" si="0"/>
        <v>100988122870</v>
      </c>
      <c r="Q49" s="55">
        <v>8567269756</v>
      </c>
    </row>
    <row r="50" spans="1:18" ht="21.75" customHeight="1" x14ac:dyDescent="0.45">
      <c r="A50" s="8" t="s">
        <v>82</v>
      </c>
      <c r="C50" s="35">
        <v>500000</v>
      </c>
      <c r="E50" s="35">
        <v>261577580468</v>
      </c>
      <c r="G50" s="35">
        <v>283448615625</v>
      </c>
      <c r="I50" s="35">
        <f>E50-G50</f>
        <v>-21871035157</v>
      </c>
      <c r="K50" s="35">
        <v>500000</v>
      </c>
      <c r="M50" s="35">
        <v>261577580468</v>
      </c>
      <c r="O50" s="35">
        <f t="shared" si="0"/>
        <v>266519165625</v>
      </c>
      <c r="Q50" s="55">
        <f>-4941585157</f>
        <v>-4941585157</v>
      </c>
    </row>
    <row r="51" spans="1:18" ht="21.75" customHeight="1" x14ac:dyDescent="0.45">
      <c r="A51" s="8" t="s">
        <v>92</v>
      </c>
      <c r="C51" s="35">
        <v>50614</v>
      </c>
      <c r="E51" s="35">
        <v>26082941945</v>
      </c>
      <c r="G51" s="35">
        <v>28231926495</v>
      </c>
      <c r="I51" s="35">
        <f>E51-G51</f>
        <v>-2148984550</v>
      </c>
      <c r="K51" s="35">
        <v>50614</v>
      </c>
      <c r="M51" s="35">
        <v>26082941945</v>
      </c>
      <c r="O51" s="35">
        <f t="shared" si="0"/>
        <v>27267185070</v>
      </c>
      <c r="Q51" s="55">
        <f>-1184243125</f>
        <v>-1184243125</v>
      </c>
    </row>
    <row r="52" spans="1:18" ht="21.75" customHeight="1" x14ac:dyDescent="0.45">
      <c r="A52" s="11" t="s">
        <v>121</v>
      </c>
      <c r="C52" s="36">
        <v>1579612</v>
      </c>
      <c r="E52" s="36">
        <v>1505887050492</v>
      </c>
      <c r="G52" s="36">
        <v>1377569996398</v>
      </c>
      <c r="I52" s="36">
        <v>128317054094</v>
      </c>
      <c r="K52" s="36">
        <v>1579612</v>
      </c>
      <c r="M52" s="36">
        <v>1505887050492</v>
      </c>
      <c r="O52" s="35">
        <f t="shared" si="0"/>
        <v>1499999555200</v>
      </c>
      <c r="Q52" s="55">
        <v>5887495292</v>
      </c>
    </row>
    <row r="53" spans="1:18" ht="21.75" customHeight="1" thickBot="1" x14ac:dyDescent="0.25">
      <c r="A53" s="15" t="s">
        <v>34</v>
      </c>
      <c r="C53" s="30">
        <v>587957021</v>
      </c>
      <c r="E53" s="30">
        <f>SUM(E8:E52)</f>
        <v>14894925810309</v>
      </c>
      <c r="G53" s="30">
        <f>SUM(G8:G52)</f>
        <v>14547513485824</v>
      </c>
      <c r="I53" s="30">
        <f>SUM(I8:I52)</f>
        <v>347412324486</v>
      </c>
      <c r="K53" s="30">
        <v>587957021</v>
      </c>
      <c r="M53" s="30">
        <f>SUM(M8:M52)</f>
        <v>16856857986318</v>
      </c>
      <c r="O53" s="30">
        <f>SUM(O8:O52)</f>
        <v>15456975563670</v>
      </c>
      <c r="Q53" s="80">
        <f>SUM(Q8:R52)</f>
        <v>1399882422648</v>
      </c>
      <c r="R53" s="80"/>
    </row>
    <row r="54" spans="1:18" ht="19.5" thickTop="1" x14ac:dyDescent="0.45">
      <c r="Q54" s="55"/>
    </row>
    <row r="55" spans="1:18" x14ac:dyDescent="0.45">
      <c r="Q55" s="55"/>
    </row>
    <row r="57" spans="1:18" x14ac:dyDescent="0.45">
      <c r="Q57" s="55"/>
    </row>
  </sheetData>
  <mergeCells count="9">
    <mergeCell ref="Q53:R53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F27"/>
  <sheetViews>
    <sheetView rightToLeft="1" workbookViewId="0">
      <selection activeCell="Z26" sqref="Z26:Z2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7109375" bestFit="1" customWidth="1"/>
    <col min="9" max="9" width="1.28515625" customWidth="1"/>
    <col min="10" max="10" width="17.85546875" bestFit="1" customWidth="1"/>
    <col min="11" max="11" width="1.28515625" customWidth="1"/>
    <col min="12" max="12" width="14.28515625" customWidth="1"/>
    <col min="13" max="13" width="1.28515625" customWidth="1"/>
    <col min="14" max="14" width="16" bestFit="1" customWidth="1"/>
    <col min="15" max="15" width="1.28515625" customWidth="1"/>
    <col min="16" max="16" width="14.28515625" customWidth="1"/>
    <col min="17" max="17" width="1.28515625" customWidth="1"/>
    <col min="18" max="18" width="1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7.85546875" bestFit="1" customWidth="1"/>
    <col min="27" max="27" width="1.28515625" customWidth="1"/>
    <col min="28" max="28" width="15.5703125" customWidth="1"/>
    <col min="29" max="29" width="0.28515625" customWidth="1"/>
    <col min="32" max="32" width="17.5703125" bestFit="1" customWidth="1"/>
  </cols>
  <sheetData>
    <row r="1" spans="1:32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32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32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32" ht="14.45" customHeight="1" x14ac:dyDescent="0.2">
      <c r="A4" s="1" t="s">
        <v>3</v>
      </c>
      <c r="B4" s="68" t="s">
        <v>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32" ht="14.45" customHeight="1" x14ac:dyDescent="0.2">
      <c r="A5" s="68" t="s">
        <v>5</v>
      </c>
      <c r="B5" s="68"/>
      <c r="C5" s="68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32" ht="14.45" customHeight="1" x14ac:dyDescent="0.2">
      <c r="F6" s="69" t="s">
        <v>7</v>
      </c>
      <c r="G6" s="69"/>
      <c r="H6" s="69"/>
      <c r="I6" s="69"/>
      <c r="J6" s="69"/>
      <c r="L6" s="69" t="s">
        <v>8</v>
      </c>
      <c r="M6" s="69"/>
      <c r="N6" s="69"/>
      <c r="O6" s="69"/>
      <c r="P6" s="69"/>
      <c r="Q6" s="69"/>
      <c r="R6" s="69"/>
      <c r="T6" s="69" t="s">
        <v>9</v>
      </c>
      <c r="U6" s="69"/>
      <c r="V6" s="69"/>
      <c r="W6" s="69"/>
      <c r="X6" s="69"/>
      <c r="Y6" s="69"/>
      <c r="Z6" s="69"/>
      <c r="AA6" s="69"/>
      <c r="AB6" s="69"/>
    </row>
    <row r="7" spans="1:32" ht="14.45" customHeight="1" x14ac:dyDescent="0.2">
      <c r="F7" s="3"/>
      <c r="G7" s="3"/>
      <c r="H7" s="3"/>
      <c r="I7" s="3"/>
      <c r="J7" s="3"/>
      <c r="L7" s="70" t="s">
        <v>10</v>
      </c>
      <c r="M7" s="70"/>
      <c r="N7" s="70"/>
      <c r="O7" s="3"/>
      <c r="P7" s="70" t="s">
        <v>11</v>
      </c>
      <c r="Q7" s="70"/>
      <c r="R7" s="70"/>
      <c r="T7" s="3"/>
      <c r="U7" s="3"/>
      <c r="V7" s="3"/>
      <c r="W7" s="3"/>
      <c r="X7" s="3"/>
      <c r="Y7" s="3"/>
      <c r="Z7" s="3"/>
      <c r="AA7" s="3"/>
      <c r="AB7" s="3"/>
    </row>
    <row r="8" spans="1:32" ht="14.45" customHeight="1" x14ac:dyDescent="0.2">
      <c r="A8" s="69" t="s">
        <v>12</v>
      </c>
      <c r="B8" s="69"/>
      <c r="C8" s="69"/>
      <c r="E8" s="69" t="s">
        <v>13</v>
      </c>
      <c r="F8" s="6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2" ht="21.75" customHeight="1" x14ac:dyDescent="0.2">
      <c r="A9" s="71" t="s">
        <v>19</v>
      </c>
      <c r="B9" s="71"/>
      <c r="C9" s="71"/>
      <c r="E9" s="72">
        <v>12000000</v>
      </c>
      <c r="F9" s="72"/>
      <c r="H9" s="6">
        <v>42295078077</v>
      </c>
      <c r="J9" s="6">
        <v>39066165000</v>
      </c>
      <c r="L9" s="6">
        <v>23000000</v>
      </c>
      <c r="N9" s="6">
        <v>80873730144</v>
      </c>
      <c r="P9" s="6">
        <v>0</v>
      </c>
      <c r="R9" s="6">
        <v>0</v>
      </c>
      <c r="T9" s="6">
        <v>35000000</v>
      </c>
      <c r="V9" s="6">
        <v>2964</v>
      </c>
      <c r="X9" s="6">
        <v>123168808221</v>
      </c>
      <c r="Z9" s="6">
        <v>103122747000</v>
      </c>
      <c r="AB9" s="24">
        <f t="shared" ref="AB9:AB23" si="0">Z9/$AF$9</f>
        <v>1.5450139494577752E-3</v>
      </c>
      <c r="AF9" s="23">
        <v>66745511932880</v>
      </c>
    </row>
    <row r="10" spans="1:32" ht="21.75" customHeight="1" x14ac:dyDescent="0.2">
      <c r="A10" s="73" t="s">
        <v>20</v>
      </c>
      <c r="B10" s="73"/>
      <c r="C10" s="73"/>
      <c r="E10" s="74">
        <v>8000000</v>
      </c>
      <c r="F10" s="74"/>
      <c r="H10" s="9">
        <v>46007250653</v>
      </c>
      <c r="J10" s="9">
        <v>44453916000</v>
      </c>
      <c r="L10" s="9">
        <v>0</v>
      </c>
      <c r="N10" s="9">
        <v>0</v>
      </c>
      <c r="P10" s="9">
        <v>0</v>
      </c>
      <c r="R10" s="9">
        <v>0</v>
      </c>
      <c r="T10" s="9">
        <v>8000000</v>
      </c>
      <c r="V10" s="9">
        <v>4422</v>
      </c>
      <c r="X10" s="9">
        <v>46007250653</v>
      </c>
      <c r="Z10" s="9">
        <v>35165512800</v>
      </c>
      <c r="AB10" s="25">
        <f t="shared" si="0"/>
        <v>5.2685958623499378E-4</v>
      </c>
    </row>
    <row r="11" spans="1:32" ht="21.75" customHeight="1" x14ac:dyDescent="0.2">
      <c r="A11" s="73" t="s">
        <v>21</v>
      </c>
      <c r="B11" s="73"/>
      <c r="C11" s="73"/>
      <c r="E11" s="74">
        <v>24120000</v>
      </c>
      <c r="F11" s="74"/>
      <c r="H11" s="9">
        <v>65769320858</v>
      </c>
      <c r="J11" s="9">
        <v>57543566400</v>
      </c>
      <c r="L11" s="9">
        <v>0</v>
      </c>
      <c r="N11" s="9">
        <v>0</v>
      </c>
      <c r="P11" s="9">
        <v>-5600000</v>
      </c>
      <c r="R11" s="9">
        <v>13677332922</v>
      </c>
      <c r="T11" s="9">
        <v>18520000</v>
      </c>
      <c r="V11" s="9">
        <v>2065</v>
      </c>
      <c r="X11" s="9">
        <v>50499495118</v>
      </c>
      <c r="Z11" s="9">
        <v>38016249390</v>
      </c>
      <c r="AB11" s="25">
        <f t="shared" si="0"/>
        <v>5.6957012223128275E-4</v>
      </c>
    </row>
    <row r="12" spans="1:32" ht="21.75" customHeight="1" x14ac:dyDescent="0.2">
      <c r="A12" s="73" t="s">
        <v>22</v>
      </c>
      <c r="B12" s="73"/>
      <c r="C12" s="73"/>
      <c r="E12" s="74">
        <v>20000000</v>
      </c>
      <c r="F12" s="74"/>
      <c r="H12" s="9">
        <v>210654038947</v>
      </c>
      <c r="J12" s="9">
        <v>197020710000</v>
      </c>
      <c r="L12" s="9">
        <v>10231848</v>
      </c>
      <c r="N12" s="9">
        <v>101133416064</v>
      </c>
      <c r="P12" s="9">
        <v>0</v>
      </c>
      <c r="R12" s="9">
        <v>0</v>
      </c>
      <c r="T12" s="9">
        <v>30231848</v>
      </c>
      <c r="V12" s="9">
        <v>9700</v>
      </c>
      <c r="X12" s="9">
        <v>311787455011</v>
      </c>
      <c r="Z12" s="9">
        <v>291504094492.67999</v>
      </c>
      <c r="AB12" s="25">
        <f t="shared" si="0"/>
        <v>4.3673961896617056E-3</v>
      </c>
    </row>
    <row r="13" spans="1:32" ht="21.75" customHeight="1" x14ac:dyDescent="0.2">
      <c r="A13" s="73" t="s">
        <v>23</v>
      </c>
      <c r="B13" s="73"/>
      <c r="C13" s="73"/>
      <c r="E13" s="74">
        <v>29431752</v>
      </c>
      <c r="F13" s="74"/>
      <c r="H13" s="9">
        <v>429947991199</v>
      </c>
      <c r="J13" s="9">
        <v>547976737505.98798</v>
      </c>
      <c r="L13" s="9">
        <v>0</v>
      </c>
      <c r="N13" s="9">
        <v>0</v>
      </c>
      <c r="P13" s="9">
        <v>0</v>
      </c>
      <c r="R13" s="9">
        <v>0</v>
      </c>
      <c r="T13" s="9">
        <v>29431752</v>
      </c>
      <c r="V13" s="9">
        <v>19700</v>
      </c>
      <c r="X13" s="9">
        <v>429947991199</v>
      </c>
      <c r="Z13" s="9">
        <v>576355671589.31995</v>
      </c>
      <c r="AB13" s="25">
        <f t="shared" si="0"/>
        <v>8.6351224958602368E-3</v>
      </c>
    </row>
    <row r="14" spans="1:32" ht="21.75" customHeight="1" x14ac:dyDescent="0.2">
      <c r="A14" s="73" t="s">
        <v>24</v>
      </c>
      <c r="B14" s="73"/>
      <c r="C14" s="73"/>
      <c r="E14" s="74">
        <v>60000000</v>
      </c>
      <c r="F14" s="74"/>
      <c r="H14" s="9">
        <v>200635082802</v>
      </c>
      <c r="J14" s="9">
        <v>180897219000</v>
      </c>
      <c r="L14" s="9">
        <v>30000000</v>
      </c>
      <c r="N14" s="9">
        <v>94077222291</v>
      </c>
      <c r="P14" s="9">
        <v>0</v>
      </c>
      <c r="R14" s="9">
        <v>0</v>
      </c>
      <c r="T14" s="9">
        <v>90000000</v>
      </c>
      <c r="V14" s="9">
        <v>3195</v>
      </c>
      <c r="X14" s="9">
        <v>294712305093</v>
      </c>
      <c r="Z14" s="9">
        <v>285839077500</v>
      </c>
      <c r="AB14" s="25">
        <f t="shared" si="0"/>
        <v>4.2825213145034052E-3</v>
      </c>
    </row>
    <row r="15" spans="1:32" ht="21.75" customHeight="1" x14ac:dyDescent="0.2">
      <c r="A15" s="73" t="s">
        <v>25</v>
      </c>
      <c r="B15" s="73"/>
      <c r="C15" s="73"/>
      <c r="E15" s="74">
        <v>50000000</v>
      </c>
      <c r="F15" s="74"/>
      <c r="H15" s="9">
        <v>499656188500</v>
      </c>
      <c r="J15" s="9">
        <v>579481447500</v>
      </c>
      <c r="L15" s="9">
        <v>0</v>
      </c>
      <c r="N15" s="9">
        <v>0</v>
      </c>
      <c r="P15" s="9">
        <v>0</v>
      </c>
      <c r="R15" s="9">
        <v>0</v>
      </c>
      <c r="T15" s="9">
        <v>50000000</v>
      </c>
      <c r="V15" s="9">
        <v>11913</v>
      </c>
      <c r="X15" s="9">
        <v>499656188500</v>
      </c>
      <c r="Z15" s="9">
        <v>592105882500</v>
      </c>
      <c r="AB15" s="25">
        <f t="shared" si="0"/>
        <v>8.8710965779306324E-3</v>
      </c>
    </row>
    <row r="16" spans="1:32" ht="21.75" customHeight="1" x14ac:dyDescent="0.2">
      <c r="A16" s="73" t="s">
        <v>26</v>
      </c>
      <c r="B16" s="73"/>
      <c r="C16" s="73"/>
      <c r="E16" s="74">
        <v>130000000</v>
      </c>
      <c r="F16" s="74"/>
      <c r="H16" s="9">
        <v>206109743783</v>
      </c>
      <c r="J16" s="9">
        <v>175231134000</v>
      </c>
      <c r="L16" s="9">
        <v>0</v>
      </c>
      <c r="N16" s="9">
        <v>0</v>
      </c>
      <c r="P16" s="9">
        <v>0</v>
      </c>
      <c r="R16" s="9">
        <v>0</v>
      </c>
      <c r="T16" s="9">
        <v>130000000</v>
      </c>
      <c r="V16" s="9">
        <v>1298</v>
      </c>
      <c r="X16" s="9">
        <v>206109743783</v>
      </c>
      <c r="Z16" s="9">
        <v>167735997000</v>
      </c>
      <c r="AB16" s="25">
        <f t="shared" si="0"/>
        <v>2.513067802501494E-3</v>
      </c>
    </row>
    <row r="17" spans="1:28" ht="21.75" customHeight="1" x14ac:dyDescent="0.2">
      <c r="A17" s="73" t="s">
        <v>27</v>
      </c>
      <c r="B17" s="73"/>
      <c r="C17" s="73"/>
      <c r="E17" s="74">
        <v>9171026</v>
      </c>
      <c r="F17" s="74"/>
      <c r="H17" s="9">
        <v>133960049242</v>
      </c>
      <c r="J17" s="9">
        <v>149145259347.108</v>
      </c>
      <c r="L17" s="9">
        <v>0</v>
      </c>
      <c r="N17" s="9">
        <v>0</v>
      </c>
      <c r="P17" s="9">
        <v>0</v>
      </c>
      <c r="R17" s="9">
        <v>0</v>
      </c>
      <c r="T17" s="9">
        <v>9171026</v>
      </c>
      <c r="V17" s="9">
        <v>16660</v>
      </c>
      <c r="X17" s="9">
        <v>133960049242</v>
      </c>
      <c r="Z17" s="9">
        <v>151880196865.698</v>
      </c>
      <c r="AB17" s="25">
        <f t="shared" si="0"/>
        <v>2.2755117530363742E-3</v>
      </c>
    </row>
    <row r="18" spans="1:28" ht="21.75" customHeight="1" x14ac:dyDescent="0.2">
      <c r="A18" s="73" t="s">
        <v>28</v>
      </c>
      <c r="B18" s="73"/>
      <c r="C18" s="73"/>
      <c r="E18" s="74">
        <v>4692065</v>
      </c>
      <c r="F18" s="74"/>
      <c r="H18" s="9">
        <v>8471248165</v>
      </c>
      <c r="J18" s="9">
        <v>10097878716.6863</v>
      </c>
      <c r="L18" s="9">
        <v>0</v>
      </c>
      <c r="N18" s="9">
        <v>0</v>
      </c>
      <c r="P18" s="9">
        <v>0</v>
      </c>
      <c r="R18" s="9">
        <v>0</v>
      </c>
      <c r="T18" s="9">
        <v>4692065</v>
      </c>
      <c r="V18" s="9">
        <v>1920</v>
      </c>
      <c r="X18" s="9">
        <v>8471248165</v>
      </c>
      <c r="Z18" s="9">
        <v>8955162649.4400005</v>
      </c>
      <c r="AB18" s="25">
        <f t="shared" si="0"/>
        <v>1.3416876116622504E-4</v>
      </c>
    </row>
    <row r="19" spans="1:28" ht="21.75" customHeight="1" x14ac:dyDescent="0.2">
      <c r="A19" s="73" t="s">
        <v>29</v>
      </c>
      <c r="B19" s="73"/>
      <c r="C19" s="73"/>
      <c r="E19" s="74">
        <v>0</v>
      </c>
      <c r="F19" s="74"/>
      <c r="H19" s="9">
        <v>0</v>
      </c>
      <c r="J19" s="9">
        <v>0</v>
      </c>
      <c r="L19" s="9">
        <v>5100000</v>
      </c>
      <c r="N19" s="9">
        <v>163406360676</v>
      </c>
      <c r="P19" s="9">
        <v>0</v>
      </c>
      <c r="R19" s="9">
        <v>0</v>
      </c>
      <c r="T19" s="9">
        <v>5100000</v>
      </c>
      <c r="V19" s="9">
        <v>32900</v>
      </c>
      <c r="X19" s="9">
        <v>163406360676</v>
      </c>
      <c r="Z19" s="9">
        <v>166791649500</v>
      </c>
      <c r="AB19" s="25">
        <f t="shared" si="0"/>
        <v>2.4989193231108554E-3</v>
      </c>
    </row>
    <row r="20" spans="1:28" ht="21.75" customHeight="1" x14ac:dyDescent="0.2">
      <c r="A20" s="73" t="s">
        <v>30</v>
      </c>
      <c r="B20" s="73"/>
      <c r="C20" s="73"/>
      <c r="E20" s="74">
        <v>0</v>
      </c>
      <c r="F20" s="74"/>
      <c r="H20" s="9">
        <v>0</v>
      </c>
      <c r="J20" s="9">
        <v>0</v>
      </c>
      <c r="L20" s="9">
        <v>9836</v>
      </c>
      <c r="N20" s="9">
        <v>14754000000</v>
      </c>
      <c r="P20" s="9">
        <v>-9836</v>
      </c>
      <c r="R20" s="9">
        <v>11034865471</v>
      </c>
      <c r="T20" s="9">
        <v>0</v>
      </c>
      <c r="V20" s="9">
        <v>0</v>
      </c>
      <c r="X20" s="9">
        <v>0</v>
      </c>
      <c r="Z20" s="9">
        <v>0</v>
      </c>
      <c r="AB20" s="25">
        <f t="shared" si="0"/>
        <v>0</v>
      </c>
    </row>
    <row r="21" spans="1:28" ht="21.75" customHeight="1" x14ac:dyDescent="0.2">
      <c r="A21" s="73" t="s">
        <v>31</v>
      </c>
      <c r="B21" s="73"/>
      <c r="C21" s="73"/>
      <c r="E21" s="74">
        <v>0</v>
      </c>
      <c r="F21" s="74"/>
      <c r="H21" s="9">
        <v>0</v>
      </c>
      <c r="J21" s="9">
        <v>0</v>
      </c>
      <c r="L21" s="9">
        <v>30000000</v>
      </c>
      <c r="N21" s="9">
        <v>105607912780</v>
      </c>
      <c r="P21" s="9">
        <v>0</v>
      </c>
      <c r="R21" s="9">
        <v>0</v>
      </c>
      <c r="T21" s="9">
        <v>30000000</v>
      </c>
      <c r="V21" s="9">
        <v>3381</v>
      </c>
      <c r="X21" s="9">
        <v>105607912780</v>
      </c>
      <c r="Z21" s="9">
        <v>100826491500</v>
      </c>
      <c r="AB21" s="25">
        <f t="shared" si="0"/>
        <v>1.5106108048342215E-3</v>
      </c>
    </row>
    <row r="22" spans="1:28" ht="21.75" customHeight="1" x14ac:dyDescent="0.2">
      <c r="A22" s="73" t="s">
        <v>32</v>
      </c>
      <c r="B22" s="73"/>
      <c r="C22" s="73"/>
      <c r="E22" s="74">
        <v>0</v>
      </c>
      <c r="F22" s="74"/>
      <c r="H22" s="9">
        <v>0</v>
      </c>
      <c r="J22" s="9">
        <v>0</v>
      </c>
      <c r="L22" s="9">
        <v>25000000</v>
      </c>
      <c r="N22" s="9">
        <v>125483160276</v>
      </c>
      <c r="P22" s="9">
        <v>0</v>
      </c>
      <c r="R22" s="9">
        <v>0</v>
      </c>
      <c r="T22" s="9">
        <v>25000000</v>
      </c>
      <c r="V22" s="9">
        <v>4870</v>
      </c>
      <c r="X22" s="9">
        <v>125483160276</v>
      </c>
      <c r="Z22" s="9">
        <v>121025587500</v>
      </c>
      <c r="AB22" s="25">
        <f t="shared" si="0"/>
        <v>1.8132393324318888E-3</v>
      </c>
    </row>
    <row r="23" spans="1:28" ht="21.75" customHeight="1" x14ac:dyDescent="0.2">
      <c r="A23" s="75" t="s">
        <v>33</v>
      </c>
      <c r="B23" s="75"/>
      <c r="C23" s="75"/>
      <c r="D23" s="12"/>
      <c r="E23" s="74">
        <v>0</v>
      </c>
      <c r="F23" s="76"/>
      <c r="H23" s="13">
        <v>0</v>
      </c>
      <c r="J23" s="13">
        <v>0</v>
      </c>
      <c r="L23" s="13">
        <v>4000000</v>
      </c>
      <c r="N23" s="13">
        <v>74945834956</v>
      </c>
      <c r="P23" s="13">
        <v>0</v>
      </c>
      <c r="R23" s="13">
        <v>0</v>
      </c>
      <c r="T23" s="13">
        <v>4000000</v>
      </c>
      <c r="V23" s="13">
        <v>18000</v>
      </c>
      <c r="X23" s="13">
        <v>74945834956</v>
      </c>
      <c r="Z23" s="13">
        <v>71571600000</v>
      </c>
      <c r="AB23" s="25">
        <f t="shared" si="0"/>
        <v>1.0723058064484271E-3</v>
      </c>
    </row>
    <row r="24" spans="1:28" ht="21.75" customHeight="1" x14ac:dyDescent="0.2">
      <c r="A24" s="77" t="s">
        <v>34</v>
      </c>
      <c r="B24" s="77"/>
      <c r="C24" s="77"/>
      <c r="D24" s="77"/>
      <c r="F24" s="16">
        <v>347414843</v>
      </c>
      <c r="H24" s="16">
        <f>SUM(H9:H23)</f>
        <v>1843505992226</v>
      </c>
      <c r="J24" s="16">
        <f>SUM(J9:J23)</f>
        <v>1980914033469.7822</v>
      </c>
      <c r="L24" s="16">
        <f>SUM(L9:L23)</f>
        <v>127341684</v>
      </c>
      <c r="N24" s="16">
        <f>SUM(N9:N23)</f>
        <v>760281637187</v>
      </c>
      <c r="P24" s="16">
        <f>SUM(P9:P23)</f>
        <v>-5609836</v>
      </c>
      <c r="R24" s="16">
        <f>SUM(R9:R23)</f>
        <v>24712198393</v>
      </c>
      <c r="T24" s="16">
        <f>SUM(T9:T23)</f>
        <v>469146691</v>
      </c>
      <c r="V24" s="16"/>
      <c r="X24" s="16">
        <f>SUM(X9:X23)</f>
        <v>2573763803673</v>
      </c>
      <c r="Z24" s="16">
        <f>SUM(Z9:Z23)</f>
        <v>2710895920287.1382</v>
      </c>
      <c r="AB24" s="17">
        <f>SUM(AB9:AB23)</f>
        <v>4.0615403819409514E-2</v>
      </c>
    </row>
    <row r="26" spans="1:28" x14ac:dyDescent="0.2">
      <c r="Z26" s="23"/>
    </row>
    <row r="27" spans="1:28" x14ac:dyDescent="0.2">
      <c r="Z27" s="23"/>
    </row>
  </sheetData>
  <mergeCells count="44">
    <mergeCell ref="A23:C23"/>
    <mergeCell ref="E23:F23"/>
    <mergeCell ref="A24:D24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30"/>
  <sheetViews>
    <sheetView rightToLeft="1" workbookViewId="0">
      <selection activeCell="J24" sqref="J24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</row>
    <row r="2" spans="1:49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spans="1:49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</row>
    <row r="4" spans="1:49" ht="14.45" customHeight="1" x14ac:dyDescent="0.2"/>
    <row r="5" spans="1:49" ht="14.45" customHeight="1" x14ac:dyDescent="0.2">
      <c r="A5" s="68" t="s">
        <v>35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</row>
    <row r="6" spans="1:49" ht="14.45" customHeight="1" x14ac:dyDescent="0.2">
      <c r="I6" s="69" t="s">
        <v>7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C6" s="69" t="s">
        <v>9</v>
      </c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69" t="s">
        <v>36</v>
      </c>
      <c r="B8" s="69"/>
      <c r="C8" s="69"/>
      <c r="D8" s="69"/>
      <c r="E8" s="69"/>
      <c r="F8" s="69"/>
      <c r="G8" s="69"/>
      <c r="I8" s="69" t="s">
        <v>37</v>
      </c>
      <c r="J8" s="69"/>
      <c r="K8" s="69"/>
      <c r="M8" s="69" t="s">
        <v>38</v>
      </c>
      <c r="N8" s="69"/>
      <c r="O8" s="69"/>
      <c r="Q8" s="69" t="s">
        <v>39</v>
      </c>
      <c r="R8" s="69"/>
      <c r="S8" s="69"/>
      <c r="T8" s="69"/>
      <c r="U8" s="69"/>
      <c r="W8" s="69" t="s">
        <v>40</v>
      </c>
      <c r="X8" s="69"/>
      <c r="Y8" s="69"/>
      <c r="Z8" s="69"/>
      <c r="AA8" s="69"/>
      <c r="AC8" s="69" t="s">
        <v>37</v>
      </c>
      <c r="AD8" s="69"/>
      <c r="AE8" s="69"/>
      <c r="AF8" s="69"/>
      <c r="AG8" s="69"/>
      <c r="AI8" s="69" t="s">
        <v>38</v>
      </c>
      <c r="AJ8" s="69"/>
      <c r="AK8" s="69"/>
      <c r="AM8" s="69" t="s">
        <v>39</v>
      </c>
      <c r="AN8" s="69"/>
      <c r="AO8" s="69"/>
      <c r="AQ8" s="69" t="s">
        <v>40</v>
      </c>
      <c r="AR8" s="69"/>
      <c r="AS8" s="69"/>
    </row>
    <row r="9" spans="1:49" ht="21.75" customHeight="1" x14ac:dyDescent="0.2">
      <c r="A9" s="71" t="s">
        <v>41</v>
      </c>
      <c r="B9" s="71"/>
      <c r="C9" s="71"/>
      <c r="D9" s="71"/>
      <c r="E9" s="71"/>
      <c r="F9" s="71"/>
      <c r="G9" s="71"/>
      <c r="I9" s="72">
        <v>50000000</v>
      </c>
      <c r="J9" s="72"/>
      <c r="K9" s="72"/>
      <c r="M9" s="72">
        <v>12900</v>
      </c>
      <c r="N9" s="72"/>
      <c r="O9" s="72"/>
      <c r="Q9" s="71" t="s">
        <v>42</v>
      </c>
      <c r="R9" s="71"/>
      <c r="S9" s="71"/>
      <c r="T9" s="71"/>
      <c r="U9" s="71"/>
      <c r="W9" s="78">
        <v>0.29926374039477799</v>
      </c>
      <c r="X9" s="78"/>
      <c r="Y9" s="78"/>
      <c r="Z9" s="78"/>
      <c r="AA9" s="78"/>
      <c r="AC9" s="72">
        <v>50000000</v>
      </c>
      <c r="AD9" s="72"/>
      <c r="AE9" s="72"/>
      <c r="AF9" s="72"/>
      <c r="AG9" s="72"/>
      <c r="AI9" s="72">
        <v>12900</v>
      </c>
      <c r="AJ9" s="72"/>
      <c r="AK9" s="72"/>
      <c r="AM9" s="71" t="s">
        <v>42</v>
      </c>
      <c r="AN9" s="71"/>
      <c r="AO9" s="71"/>
      <c r="AQ9" s="78">
        <v>0.29926374039477799</v>
      </c>
      <c r="AR9" s="78"/>
      <c r="AS9" s="78"/>
    </row>
    <row r="10" spans="1:49" ht="14.45" customHeight="1" x14ac:dyDescent="0.2">
      <c r="A10" s="68" t="s">
        <v>43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</row>
    <row r="11" spans="1:49" ht="14.45" customHeight="1" x14ac:dyDescent="0.2">
      <c r="C11" s="69" t="s">
        <v>7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Y11" s="69" t="s">
        <v>9</v>
      </c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</row>
    <row r="12" spans="1:49" ht="14.45" customHeight="1" x14ac:dyDescent="0.2">
      <c r="A12" s="2" t="s">
        <v>36</v>
      </c>
      <c r="C12" s="4" t="s">
        <v>44</v>
      </c>
      <c r="D12" s="3"/>
      <c r="E12" s="4" t="s">
        <v>45</v>
      </c>
      <c r="F12" s="3"/>
      <c r="G12" s="70" t="s">
        <v>46</v>
      </c>
      <c r="H12" s="70"/>
      <c r="I12" s="70"/>
      <c r="J12" s="3"/>
      <c r="K12" s="70" t="s">
        <v>47</v>
      </c>
      <c r="L12" s="70"/>
      <c r="M12" s="70"/>
      <c r="N12" s="3"/>
      <c r="O12" s="70" t="s">
        <v>38</v>
      </c>
      <c r="P12" s="70"/>
      <c r="Q12" s="70"/>
      <c r="R12" s="3"/>
      <c r="S12" s="70" t="s">
        <v>39</v>
      </c>
      <c r="T12" s="70"/>
      <c r="U12" s="70"/>
      <c r="V12" s="70"/>
      <c r="W12" s="70"/>
      <c r="Y12" s="70" t="s">
        <v>44</v>
      </c>
      <c r="Z12" s="70"/>
      <c r="AA12" s="70"/>
      <c r="AB12" s="70"/>
      <c r="AC12" s="70"/>
      <c r="AD12" s="3"/>
      <c r="AE12" s="70" t="s">
        <v>45</v>
      </c>
      <c r="AF12" s="70"/>
      <c r="AG12" s="70"/>
      <c r="AH12" s="70"/>
      <c r="AI12" s="70"/>
      <c r="AJ12" s="3"/>
      <c r="AK12" s="70" t="s">
        <v>46</v>
      </c>
      <c r="AL12" s="70"/>
      <c r="AM12" s="70"/>
      <c r="AN12" s="3"/>
      <c r="AO12" s="70" t="s">
        <v>47</v>
      </c>
      <c r="AP12" s="70"/>
      <c r="AQ12" s="70"/>
      <c r="AR12" s="3"/>
      <c r="AS12" s="70" t="s">
        <v>38</v>
      </c>
      <c r="AT12" s="70"/>
      <c r="AU12" s="3"/>
      <c r="AV12" s="4" t="s">
        <v>39</v>
      </c>
    </row>
    <row r="13" spans="1:49" ht="14.45" customHeight="1" x14ac:dyDescent="0.2">
      <c r="A13" s="68" t="s">
        <v>48</v>
      </c>
      <c r="B13" s="68"/>
      <c r="C13" s="79"/>
      <c r="D13" s="68"/>
      <c r="E13" s="79"/>
      <c r="F13" s="68"/>
      <c r="G13" s="79"/>
      <c r="H13" s="79"/>
      <c r="I13" s="79"/>
      <c r="J13" s="68"/>
      <c r="K13" s="79"/>
      <c r="L13" s="79"/>
      <c r="M13" s="79"/>
      <c r="N13" s="68"/>
      <c r="O13" s="79"/>
      <c r="P13" s="79"/>
      <c r="Q13" s="79"/>
      <c r="R13" s="68"/>
      <c r="S13" s="79"/>
      <c r="T13" s="79"/>
      <c r="U13" s="79"/>
      <c r="V13" s="79"/>
      <c r="W13" s="79"/>
      <c r="X13" s="68"/>
      <c r="Y13" s="79"/>
      <c r="Z13" s="79"/>
      <c r="AA13" s="79"/>
      <c r="AB13" s="79"/>
      <c r="AC13" s="79"/>
      <c r="AD13" s="68"/>
      <c r="AE13" s="79"/>
      <c r="AF13" s="79"/>
      <c r="AG13" s="79"/>
      <c r="AH13" s="79"/>
      <c r="AI13" s="79"/>
      <c r="AJ13" s="68"/>
      <c r="AK13" s="79"/>
      <c r="AL13" s="79"/>
      <c r="AM13" s="79"/>
      <c r="AN13" s="68"/>
      <c r="AO13" s="79"/>
      <c r="AP13" s="79"/>
      <c r="AQ13" s="79"/>
      <c r="AR13" s="68"/>
      <c r="AS13" s="79"/>
      <c r="AT13" s="79"/>
      <c r="AU13" s="68"/>
      <c r="AV13" s="79"/>
      <c r="AW13" s="68"/>
    </row>
    <row r="14" spans="1:49" ht="14.45" customHeight="1" x14ac:dyDescent="0.2">
      <c r="C14" s="69" t="s">
        <v>7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69" t="s">
        <v>9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</row>
    <row r="15" spans="1:49" ht="14.45" customHeight="1" x14ac:dyDescent="0.2">
      <c r="A15" s="2" t="s">
        <v>36</v>
      </c>
      <c r="C15" s="4" t="s">
        <v>45</v>
      </c>
      <c r="D15" s="3"/>
      <c r="E15" s="4" t="s">
        <v>47</v>
      </c>
      <c r="F15" s="3"/>
      <c r="G15" s="70" t="s">
        <v>38</v>
      </c>
      <c r="H15" s="70"/>
      <c r="I15" s="70"/>
      <c r="J15" s="3"/>
      <c r="K15" s="70" t="s">
        <v>39</v>
      </c>
      <c r="L15" s="70"/>
      <c r="M15" s="70"/>
      <c r="O15" s="70" t="s">
        <v>45</v>
      </c>
      <c r="P15" s="70"/>
      <c r="Q15" s="70"/>
      <c r="R15" s="70"/>
      <c r="S15" s="70"/>
      <c r="T15" s="3"/>
      <c r="U15" s="70" t="s">
        <v>47</v>
      </c>
      <c r="V15" s="70"/>
      <c r="W15" s="70"/>
      <c r="X15" s="70"/>
      <c r="Y15" s="70"/>
      <c r="Z15" s="3"/>
      <c r="AA15" s="70" t="s">
        <v>38</v>
      </c>
      <c r="AB15" s="70"/>
      <c r="AC15" s="70"/>
      <c r="AD15" s="70"/>
      <c r="AE15" s="70"/>
      <c r="AF15" s="3"/>
      <c r="AG15" s="70" t="s">
        <v>39</v>
      </c>
      <c r="AH15" s="70"/>
      <c r="AI15" s="70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</sheetData>
  <mergeCells count="45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D30"/>
  <sheetViews>
    <sheetView rightToLeft="1" topLeftCell="A4" workbookViewId="0">
      <selection activeCell="O31" sqref="O31"/>
    </sheetView>
  </sheetViews>
  <sheetFormatPr defaultRowHeight="12.75" x14ac:dyDescent="0.2"/>
  <cols>
    <col min="1" max="1" width="5.140625" customWidth="1"/>
    <col min="2" max="2" width="25" customWidth="1"/>
    <col min="3" max="3" width="1.57031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5703125" bestFit="1" customWidth="1"/>
    <col min="10" max="10" width="1.28515625" customWidth="1"/>
    <col min="11" max="11" width="13" customWidth="1"/>
    <col min="12" max="12" width="1.28515625" customWidth="1"/>
    <col min="13" max="13" width="16.140625" bestFit="1" customWidth="1"/>
    <col min="14" max="14" width="1.28515625" customWidth="1"/>
    <col min="15" max="15" width="13" customWidth="1"/>
    <col min="16" max="16" width="1.28515625" customWidth="1"/>
    <col min="17" max="17" width="16.140625" bestFit="1" customWidth="1"/>
    <col min="18" max="18" width="1.28515625" customWidth="1"/>
    <col min="19" max="19" width="15.5703125" customWidth="1"/>
    <col min="20" max="20" width="1.28515625" customWidth="1"/>
    <col min="21" max="21" width="21.85546875" customWidth="1"/>
    <col min="22" max="22" width="1.28515625" customWidth="1"/>
    <col min="23" max="23" width="17.85546875" bestFit="1" customWidth="1"/>
    <col min="24" max="24" width="1.28515625" customWidth="1"/>
    <col min="25" max="25" width="16.85546875" customWidth="1"/>
    <col min="26" max="26" width="1.28515625" customWidth="1"/>
    <col min="27" max="27" width="17.42578125" customWidth="1"/>
    <col min="28" max="28" width="0.28515625" customWidth="1"/>
    <col min="30" max="30" width="17.5703125" style="23" bestFit="1" customWidth="1"/>
  </cols>
  <sheetData>
    <row r="1" spans="1:30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30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30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30" ht="14.45" customHeight="1" x14ac:dyDescent="0.2"/>
    <row r="5" spans="1:30" ht="16.5" customHeight="1" x14ac:dyDescent="0.2">
      <c r="A5" s="1" t="s">
        <v>49</v>
      </c>
      <c r="B5" s="68" t="s">
        <v>50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</row>
    <row r="6" spans="1:30" ht="14.45" customHeight="1" x14ac:dyDescent="0.2">
      <c r="E6" s="69" t="s">
        <v>7</v>
      </c>
      <c r="F6" s="69"/>
      <c r="G6" s="69"/>
      <c r="H6" s="69"/>
      <c r="I6" s="69"/>
      <c r="K6" s="69" t="s">
        <v>8</v>
      </c>
      <c r="L6" s="69"/>
      <c r="M6" s="69"/>
      <c r="N6" s="69"/>
      <c r="O6" s="69"/>
      <c r="P6" s="69"/>
      <c r="Q6" s="69"/>
      <c r="S6" s="69" t="s">
        <v>9</v>
      </c>
      <c r="T6" s="69"/>
      <c r="U6" s="69"/>
      <c r="V6" s="69"/>
      <c r="W6" s="69"/>
      <c r="X6" s="69"/>
      <c r="Y6" s="69"/>
      <c r="Z6" s="69"/>
      <c r="AA6" s="69"/>
    </row>
    <row r="7" spans="1:30" ht="14.45" customHeight="1" x14ac:dyDescent="0.2">
      <c r="E7" s="3"/>
      <c r="F7" s="3"/>
      <c r="G7" s="3"/>
      <c r="H7" s="3"/>
      <c r="I7" s="3"/>
      <c r="K7" s="70" t="s">
        <v>51</v>
      </c>
      <c r="L7" s="70"/>
      <c r="M7" s="70"/>
      <c r="N7" s="3"/>
      <c r="O7" s="70" t="s">
        <v>52</v>
      </c>
      <c r="P7" s="70"/>
      <c r="Q7" s="70"/>
      <c r="S7" s="3"/>
      <c r="T7" s="3"/>
      <c r="U7" s="3"/>
      <c r="V7" s="3"/>
      <c r="W7" s="3"/>
      <c r="X7" s="3"/>
      <c r="Y7" s="3"/>
      <c r="Z7" s="3"/>
      <c r="AA7" s="3"/>
    </row>
    <row r="8" spans="1:30" ht="14.45" customHeight="1" x14ac:dyDescent="0.2">
      <c r="A8" s="69" t="s">
        <v>53</v>
      </c>
      <c r="B8" s="69"/>
      <c r="D8" s="69" t="s">
        <v>54</v>
      </c>
      <c r="E8" s="6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55</v>
      </c>
      <c r="W8" s="2" t="s">
        <v>14</v>
      </c>
      <c r="Y8" s="2" t="s">
        <v>15</v>
      </c>
      <c r="AA8" s="28" t="s">
        <v>18</v>
      </c>
    </row>
    <row r="9" spans="1:30" ht="21.75" customHeight="1" x14ac:dyDescent="0.2">
      <c r="A9" s="71" t="s">
        <v>56</v>
      </c>
      <c r="B9" s="71"/>
      <c r="D9" s="72">
        <v>2000000</v>
      </c>
      <c r="E9" s="72"/>
      <c r="G9" s="6">
        <v>20023200000</v>
      </c>
      <c r="I9" s="6">
        <v>20215965000</v>
      </c>
      <c r="K9" s="6">
        <v>0</v>
      </c>
      <c r="M9" s="6">
        <v>0</v>
      </c>
      <c r="O9" s="6">
        <v>0</v>
      </c>
      <c r="Q9" s="6">
        <v>0</v>
      </c>
      <c r="S9" s="6">
        <v>2000000</v>
      </c>
      <c r="U9" s="6">
        <v>9900</v>
      </c>
      <c r="W9" s="6">
        <v>20023200000</v>
      </c>
      <c r="Y9" s="6">
        <v>19776487500</v>
      </c>
      <c r="AA9" s="27">
        <f>Y9/$AD$9</f>
        <v>2.9629688839434549E-4</v>
      </c>
      <c r="AD9" s="23">
        <v>66745511932880</v>
      </c>
    </row>
    <row r="10" spans="1:30" ht="21.75" customHeight="1" x14ac:dyDescent="0.2">
      <c r="A10" s="73" t="s">
        <v>57</v>
      </c>
      <c r="B10" s="73"/>
      <c r="D10" s="74">
        <v>18013312</v>
      </c>
      <c r="E10" s="74"/>
      <c r="G10" s="9">
        <v>313204944160</v>
      </c>
      <c r="I10" s="9">
        <v>384667275084.96002</v>
      </c>
      <c r="K10" s="9">
        <v>0</v>
      </c>
      <c r="M10" s="9">
        <v>0</v>
      </c>
      <c r="O10" s="9">
        <v>0</v>
      </c>
      <c r="Q10" s="9">
        <v>0</v>
      </c>
      <c r="S10" s="9">
        <v>18013312</v>
      </c>
      <c r="U10" s="9">
        <v>20450</v>
      </c>
      <c r="W10" s="9">
        <v>313204944160</v>
      </c>
      <c r="Y10" s="9">
        <v>367934788376.40002</v>
      </c>
      <c r="AA10" s="27">
        <f t="shared" ref="AA10:AA25" si="0">Y10/$AD$9</f>
        <v>5.5125023049699459E-3</v>
      </c>
    </row>
    <row r="11" spans="1:30" ht="21.75" customHeight="1" x14ac:dyDescent="0.2">
      <c r="A11" s="73" t="s">
        <v>58</v>
      </c>
      <c r="B11" s="73"/>
      <c r="D11" s="74">
        <v>28078000</v>
      </c>
      <c r="E11" s="74"/>
      <c r="G11" s="9">
        <v>549240844074</v>
      </c>
      <c r="I11" s="9">
        <v>592864056907.5</v>
      </c>
      <c r="K11" s="9">
        <v>0</v>
      </c>
      <c r="M11" s="9">
        <v>0</v>
      </c>
      <c r="O11" s="9">
        <v>0</v>
      </c>
      <c r="Q11" s="9">
        <v>0</v>
      </c>
      <c r="S11" s="9">
        <v>28078000</v>
      </c>
      <c r="U11" s="9">
        <v>20520</v>
      </c>
      <c r="W11" s="9">
        <v>549240844074</v>
      </c>
      <c r="Y11" s="9">
        <v>575476369335</v>
      </c>
      <c r="AA11" s="27">
        <f t="shared" si="0"/>
        <v>8.6219485426032114E-3</v>
      </c>
    </row>
    <row r="12" spans="1:30" ht="21.75" customHeight="1" x14ac:dyDescent="0.2">
      <c r="A12" s="73" t="s">
        <v>59</v>
      </c>
      <c r="B12" s="73"/>
      <c r="D12" s="74">
        <v>2000000</v>
      </c>
      <c r="E12" s="74"/>
      <c r="G12" s="9">
        <v>20000000000</v>
      </c>
      <c r="I12" s="9">
        <v>27986726250</v>
      </c>
      <c r="K12" s="9">
        <v>0</v>
      </c>
      <c r="M12" s="9">
        <v>0</v>
      </c>
      <c r="O12" s="9">
        <v>0</v>
      </c>
      <c r="Q12" s="9">
        <v>0</v>
      </c>
      <c r="S12" s="9">
        <v>2000000</v>
      </c>
      <c r="U12" s="9">
        <v>13100</v>
      </c>
      <c r="W12" s="9">
        <v>20000000000</v>
      </c>
      <c r="Y12" s="9">
        <v>26168887500</v>
      </c>
      <c r="AA12" s="27">
        <f t="shared" si="0"/>
        <v>3.9206961999655815E-4</v>
      </c>
    </row>
    <row r="13" spans="1:30" ht="21.75" customHeight="1" x14ac:dyDescent="0.2">
      <c r="A13" s="73" t="s">
        <v>60</v>
      </c>
      <c r="B13" s="73"/>
      <c r="D13" s="74">
        <v>1000000</v>
      </c>
      <c r="E13" s="74"/>
      <c r="G13" s="9">
        <v>10011600000</v>
      </c>
      <c r="I13" s="9">
        <v>15471605625</v>
      </c>
      <c r="K13" s="9">
        <v>0</v>
      </c>
      <c r="M13" s="9">
        <v>0</v>
      </c>
      <c r="O13" s="9">
        <v>0</v>
      </c>
      <c r="Q13" s="9">
        <v>0</v>
      </c>
      <c r="S13" s="9">
        <v>1000000</v>
      </c>
      <c r="U13" s="9">
        <v>15730</v>
      </c>
      <c r="W13" s="9">
        <v>10011600000</v>
      </c>
      <c r="Y13" s="9">
        <v>15711320625</v>
      </c>
      <c r="AA13" s="27">
        <f t="shared" si="0"/>
        <v>2.3539141689106336E-4</v>
      </c>
    </row>
    <row r="14" spans="1:30" ht="21.75" customHeight="1" x14ac:dyDescent="0.2">
      <c r="A14" s="73" t="s">
        <v>61</v>
      </c>
      <c r="B14" s="73"/>
      <c r="D14" s="74">
        <v>1500000</v>
      </c>
      <c r="E14" s="74"/>
      <c r="G14" s="9">
        <v>15017400000</v>
      </c>
      <c r="I14" s="9">
        <v>29065443750</v>
      </c>
      <c r="K14" s="9">
        <v>0</v>
      </c>
      <c r="M14" s="9">
        <v>0</v>
      </c>
      <c r="O14" s="9">
        <v>0</v>
      </c>
      <c r="Q14" s="9">
        <v>0</v>
      </c>
      <c r="S14" s="9">
        <v>1500000</v>
      </c>
      <c r="U14" s="9">
        <v>19206</v>
      </c>
      <c r="W14" s="9">
        <v>15017400000</v>
      </c>
      <c r="Y14" s="9">
        <v>28774789312.5</v>
      </c>
      <c r="AA14" s="27">
        <f t="shared" si="0"/>
        <v>4.311119726137727E-4</v>
      </c>
    </row>
    <row r="15" spans="1:30" ht="21.75" customHeight="1" x14ac:dyDescent="0.2">
      <c r="A15" s="73" t="s">
        <v>62</v>
      </c>
      <c r="B15" s="73"/>
      <c r="D15" s="74">
        <v>579746</v>
      </c>
      <c r="E15" s="74"/>
      <c r="G15" s="9">
        <v>188104350890</v>
      </c>
      <c r="I15" s="9">
        <v>234861110478.68701</v>
      </c>
      <c r="K15" s="9">
        <v>0</v>
      </c>
      <c r="M15" s="9">
        <v>0</v>
      </c>
      <c r="O15" s="9">
        <v>0</v>
      </c>
      <c r="Q15" s="9">
        <v>0</v>
      </c>
      <c r="S15" s="9">
        <v>579746</v>
      </c>
      <c r="U15" s="9">
        <v>382271</v>
      </c>
      <c r="W15" s="9">
        <v>188104350890</v>
      </c>
      <c r="Y15" s="9">
        <v>221356909317.23999</v>
      </c>
      <c r="AA15" s="27">
        <f t="shared" si="0"/>
        <v>3.3164313660495833E-3</v>
      </c>
    </row>
    <row r="16" spans="1:30" ht="21.75" customHeight="1" x14ac:dyDescent="0.2">
      <c r="A16" s="73" t="s">
        <v>63</v>
      </c>
      <c r="B16" s="73"/>
      <c r="D16" s="74">
        <v>15000000</v>
      </c>
      <c r="E16" s="74"/>
      <c r="G16" s="9">
        <v>299521308414</v>
      </c>
      <c r="I16" s="9">
        <v>305482980000</v>
      </c>
      <c r="K16" s="9">
        <v>36700000</v>
      </c>
      <c r="M16" s="9">
        <v>888357869614</v>
      </c>
      <c r="O16" s="9">
        <v>-25000000</v>
      </c>
      <c r="Q16" s="9">
        <v>544353535292</v>
      </c>
      <c r="S16" s="9">
        <v>26700000</v>
      </c>
      <c r="U16" s="9">
        <v>26170</v>
      </c>
      <c r="W16" s="9">
        <v>671125659724</v>
      </c>
      <c r="Y16" s="9">
        <v>697900513200</v>
      </c>
      <c r="AA16" s="27">
        <f t="shared" si="0"/>
        <v>1.0456141439169966E-2</v>
      </c>
    </row>
    <row r="17" spans="1:27" ht="21.75" customHeight="1" x14ac:dyDescent="0.2">
      <c r="A17" s="73" t="s">
        <v>64</v>
      </c>
      <c r="B17" s="73"/>
      <c r="D17" s="74">
        <v>1683000</v>
      </c>
      <c r="E17" s="74"/>
      <c r="G17" s="9">
        <v>17344286061</v>
      </c>
      <c r="I17" s="9">
        <v>34292429325</v>
      </c>
      <c r="K17" s="9">
        <v>0</v>
      </c>
      <c r="M17" s="9">
        <v>0</v>
      </c>
      <c r="O17" s="9">
        <v>0</v>
      </c>
      <c r="Q17" s="9">
        <v>0</v>
      </c>
      <c r="S17" s="9">
        <v>1683000</v>
      </c>
      <c r="U17" s="9">
        <v>19400</v>
      </c>
      <c r="W17" s="9">
        <v>17344286061</v>
      </c>
      <c r="Y17" s="9">
        <v>32611427887.5</v>
      </c>
      <c r="AA17" s="27">
        <f t="shared" si="0"/>
        <v>4.8859356896227568E-4</v>
      </c>
    </row>
    <row r="18" spans="1:27" ht="21.75" customHeight="1" x14ac:dyDescent="0.2">
      <c r="A18" s="73" t="s">
        <v>65</v>
      </c>
      <c r="B18" s="73"/>
      <c r="D18" s="74">
        <v>6791000</v>
      </c>
      <c r="E18" s="74"/>
      <c r="G18" s="9">
        <v>109829073089</v>
      </c>
      <c r="I18" s="9">
        <v>209728371457.5</v>
      </c>
      <c r="K18" s="9">
        <v>0</v>
      </c>
      <c r="M18" s="9">
        <v>0</v>
      </c>
      <c r="O18" s="9">
        <v>0</v>
      </c>
      <c r="Q18" s="9">
        <v>0</v>
      </c>
      <c r="S18" s="9">
        <v>6791000</v>
      </c>
      <c r="U18" s="9">
        <v>30600</v>
      </c>
      <c r="W18" s="9">
        <v>109829073089</v>
      </c>
      <c r="Y18" s="9">
        <v>207557832037.5</v>
      </c>
      <c r="AA18" s="27">
        <f t="shared" si="0"/>
        <v>3.109689715860182E-3</v>
      </c>
    </row>
    <row r="19" spans="1:27" ht="21.75" customHeight="1" x14ac:dyDescent="0.2">
      <c r="A19" s="73" t="s">
        <v>66</v>
      </c>
      <c r="B19" s="73"/>
      <c r="D19" s="74">
        <v>5000000</v>
      </c>
      <c r="E19" s="74"/>
      <c r="G19" s="9">
        <v>50058000000</v>
      </c>
      <c r="I19" s="9">
        <v>49940625000</v>
      </c>
      <c r="K19" s="9">
        <v>0</v>
      </c>
      <c r="M19" s="9">
        <v>0</v>
      </c>
      <c r="O19" s="9">
        <v>0</v>
      </c>
      <c r="Q19" s="9">
        <v>0</v>
      </c>
      <c r="S19" s="9">
        <v>5000000</v>
      </c>
      <c r="U19" s="9">
        <v>10000</v>
      </c>
      <c r="W19" s="9">
        <v>50058000000</v>
      </c>
      <c r="Y19" s="9">
        <v>49940625000</v>
      </c>
      <c r="AA19" s="27">
        <f t="shared" si="0"/>
        <v>7.4822446564228658E-4</v>
      </c>
    </row>
    <row r="20" spans="1:27" ht="21.75" customHeight="1" x14ac:dyDescent="0.2">
      <c r="A20" s="73" t="s">
        <v>67</v>
      </c>
      <c r="B20" s="73"/>
      <c r="D20" s="74">
        <v>21564</v>
      </c>
      <c r="E20" s="74"/>
      <c r="G20" s="9">
        <v>39363632745</v>
      </c>
      <c r="I20" s="9">
        <v>87895165896</v>
      </c>
      <c r="K20" s="9">
        <v>0</v>
      </c>
      <c r="M20" s="9">
        <v>0</v>
      </c>
      <c r="O20" s="9">
        <v>0</v>
      </c>
      <c r="Q20" s="9">
        <v>0</v>
      </c>
      <c r="S20" s="9">
        <v>21564</v>
      </c>
      <c r="U20" s="9">
        <v>3828597</v>
      </c>
      <c r="W20" s="9">
        <v>39363632745</v>
      </c>
      <c r="Y20" s="9">
        <v>82559865708</v>
      </c>
      <c r="AA20" s="27">
        <f t="shared" si="0"/>
        <v>1.2369350884749088E-3</v>
      </c>
    </row>
    <row r="21" spans="1:27" ht="21.75" customHeight="1" x14ac:dyDescent="0.2">
      <c r="A21" s="73" t="s">
        <v>68</v>
      </c>
      <c r="B21" s="73"/>
      <c r="D21" s="74">
        <v>4808154</v>
      </c>
      <c r="E21" s="74"/>
      <c r="G21" s="9">
        <v>99999986892</v>
      </c>
      <c r="I21" s="9">
        <v>136368863748</v>
      </c>
      <c r="K21" s="9">
        <v>0</v>
      </c>
      <c r="M21" s="9">
        <v>0</v>
      </c>
      <c r="O21" s="9">
        <v>0</v>
      </c>
      <c r="Q21" s="9">
        <v>0</v>
      </c>
      <c r="S21" s="9">
        <v>4808154</v>
      </c>
      <c r="U21" s="9">
        <v>25383</v>
      </c>
      <c r="W21" s="9">
        <v>99999986892</v>
      </c>
      <c r="Y21" s="9">
        <v>122045372982</v>
      </c>
      <c r="AA21" s="27">
        <f t="shared" si="0"/>
        <v>1.8285180448496692E-3</v>
      </c>
    </row>
    <row r="22" spans="1:27" ht="21.75" customHeight="1" x14ac:dyDescent="0.2">
      <c r="A22" s="73" t="s">
        <v>69</v>
      </c>
      <c r="B22" s="73"/>
      <c r="D22" s="74">
        <v>67248</v>
      </c>
      <c r="E22" s="74"/>
      <c r="G22" s="9">
        <v>189996470306</v>
      </c>
      <c r="I22" s="9">
        <v>207192883696</v>
      </c>
      <c r="K22" s="9">
        <v>0</v>
      </c>
      <c r="M22" s="9">
        <v>0</v>
      </c>
      <c r="O22" s="9">
        <v>0</v>
      </c>
      <c r="Q22" s="9">
        <v>0</v>
      </c>
      <c r="S22" s="9">
        <v>67248</v>
      </c>
      <c r="U22" s="9">
        <v>2838348</v>
      </c>
      <c r="W22" s="9">
        <v>189996470306</v>
      </c>
      <c r="Y22" s="9">
        <v>190873206304</v>
      </c>
      <c r="AA22" s="27">
        <f t="shared" si="0"/>
        <v>2.8597159685574687E-3</v>
      </c>
    </row>
    <row r="23" spans="1:27" ht="21.75" customHeight="1" x14ac:dyDescent="0.2">
      <c r="A23" s="73" t="s">
        <v>70</v>
      </c>
      <c r="B23" s="73"/>
      <c r="D23" s="74">
        <v>130571</v>
      </c>
      <c r="E23" s="74"/>
      <c r="G23" s="9">
        <v>99999758915</v>
      </c>
      <c r="I23" s="9">
        <v>126205730328</v>
      </c>
      <c r="K23" s="9">
        <v>0</v>
      </c>
      <c r="M23" s="9">
        <v>0</v>
      </c>
      <c r="O23" s="9">
        <v>0</v>
      </c>
      <c r="Q23" s="9">
        <v>0</v>
      </c>
      <c r="S23" s="9">
        <v>130571</v>
      </c>
      <c r="U23" s="9">
        <v>916075</v>
      </c>
      <c r="W23" s="9">
        <v>99999758915</v>
      </c>
      <c r="Y23" s="9">
        <v>119612808825</v>
      </c>
      <c r="AA23" s="27">
        <f t="shared" si="0"/>
        <v>1.792072685655388E-3</v>
      </c>
    </row>
    <row r="24" spans="1:27" ht="21.75" customHeight="1" x14ac:dyDescent="0.2">
      <c r="A24" s="73" t="s">
        <v>71</v>
      </c>
      <c r="B24" s="73"/>
      <c r="D24" s="74">
        <v>10000</v>
      </c>
      <c r="E24" s="74"/>
      <c r="G24" s="9">
        <v>10000000000</v>
      </c>
      <c r="I24" s="9">
        <v>13417210000</v>
      </c>
      <c r="K24" s="9">
        <v>0</v>
      </c>
      <c r="M24" s="9">
        <v>0</v>
      </c>
      <c r="O24" s="9">
        <v>0</v>
      </c>
      <c r="Q24" s="9">
        <v>0</v>
      </c>
      <c r="S24" s="9">
        <v>10000</v>
      </c>
      <c r="U24" s="9">
        <v>1284512</v>
      </c>
      <c r="W24" s="9">
        <v>10000000000</v>
      </c>
      <c r="Y24" s="9">
        <v>12845120000</v>
      </c>
      <c r="AA24" s="27">
        <f t="shared" si="0"/>
        <v>1.9244919438054787E-4</v>
      </c>
    </row>
    <row r="25" spans="1:27" ht="21.75" customHeight="1" x14ac:dyDescent="0.2">
      <c r="A25" s="75" t="s">
        <v>72</v>
      </c>
      <c r="B25" s="75"/>
      <c r="D25" s="76">
        <v>0</v>
      </c>
      <c r="E25" s="76"/>
      <c r="G25" s="13">
        <v>0</v>
      </c>
      <c r="I25" s="13">
        <v>0</v>
      </c>
      <c r="K25" s="13">
        <v>7524000</v>
      </c>
      <c r="M25" s="13">
        <v>100109952992</v>
      </c>
      <c r="O25" s="13">
        <v>0</v>
      </c>
      <c r="Q25" s="13">
        <v>0</v>
      </c>
      <c r="S25" s="13">
        <v>7524000</v>
      </c>
      <c r="U25" s="13">
        <v>12765</v>
      </c>
      <c r="W25" s="13">
        <v>100109952992</v>
      </c>
      <c r="Y25" s="13">
        <v>95929807916.25</v>
      </c>
      <c r="AA25" s="27">
        <f t="shared" si="0"/>
        <v>1.4372473165344516E-3</v>
      </c>
    </row>
    <row r="26" spans="1:27" ht="21.75" customHeight="1" x14ac:dyDescent="0.2">
      <c r="A26" s="77" t="s">
        <v>34</v>
      </c>
      <c r="B26" s="77"/>
      <c r="D26" s="80">
        <v>86682595</v>
      </c>
      <c r="E26" s="80"/>
      <c r="G26" s="16">
        <f>SUM(G9:G25)</f>
        <v>2031714855546</v>
      </c>
      <c r="I26" s="16">
        <f>SUM(I9:I25)</f>
        <v>2475656442546.647</v>
      </c>
      <c r="K26" s="16">
        <v>44224000</v>
      </c>
      <c r="M26" s="16">
        <f>SUM(M9:M25)</f>
        <v>988467822606</v>
      </c>
      <c r="O26" s="16">
        <v>-25000000</v>
      </c>
      <c r="Q26" s="16">
        <f>SUM(Q9:Q25)</f>
        <v>544353535292</v>
      </c>
      <c r="S26" s="16">
        <v>105906595</v>
      </c>
      <c r="U26" s="16"/>
      <c r="W26" s="16">
        <f>SUM(W9:W25)</f>
        <v>2503429159848</v>
      </c>
      <c r="Y26" s="16">
        <v>2867076131826.3901</v>
      </c>
      <c r="AA26" s="26">
        <f>SUM(AA9:AA25)</f>
        <v>4.2955339599605624E-2</v>
      </c>
    </row>
    <row r="28" spans="1:27" x14ac:dyDescent="0.2">
      <c r="Y28" s="23"/>
    </row>
    <row r="30" spans="1:27" x14ac:dyDescent="0.2">
      <c r="Y30" s="23"/>
    </row>
  </sheetData>
  <mergeCells count="47">
    <mergeCell ref="A25:B25"/>
    <mergeCell ref="D25:E25"/>
    <mergeCell ref="A26:B26"/>
    <mergeCell ref="D26:E26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O28"/>
  <sheetViews>
    <sheetView rightToLeft="1" topLeftCell="L1" workbookViewId="0">
      <selection activeCell="AD26" sqref="AD26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7109375" bestFit="1" customWidth="1"/>
    <col min="19" max="19" width="1.28515625" customWidth="1"/>
    <col min="20" max="20" width="18.8554687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5.71093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8.85546875" bestFit="1" customWidth="1"/>
    <col min="35" max="35" width="1.28515625" customWidth="1"/>
    <col min="36" max="36" width="19" bestFit="1" customWidth="1"/>
    <col min="37" max="37" width="1.28515625" customWidth="1"/>
    <col min="38" max="38" width="17.28515625" customWidth="1"/>
    <col min="39" max="39" width="0.28515625" customWidth="1"/>
    <col min="41" max="41" width="17.5703125" style="23" bestFit="1" customWidth="1"/>
  </cols>
  <sheetData>
    <row r="1" spans="1:41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spans="1:41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</row>
    <row r="3" spans="1:41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4" spans="1:41" ht="14.45" customHeight="1" x14ac:dyDescent="0.2"/>
    <row r="5" spans="1:41" ht="14.45" customHeight="1" x14ac:dyDescent="0.2">
      <c r="A5" s="1" t="s">
        <v>73</v>
      </c>
      <c r="B5" s="68" t="s">
        <v>74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</row>
    <row r="6" spans="1:41" ht="14.45" customHeight="1" x14ac:dyDescent="0.2">
      <c r="A6" s="69" t="s">
        <v>75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 t="s">
        <v>7</v>
      </c>
      <c r="Q6" s="69"/>
      <c r="R6" s="69"/>
      <c r="S6" s="69"/>
      <c r="T6" s="69"/>
      <c r="V6" s="69" t="s">
        <v>8</v>
      </c>
      <c r="W6" s="69"/>
      <c r="X6" s="69"/>
      <c r="Y6" s="69"/>
      <c r="Z6" s="69"/>
      <c r="AA6" s="69"/>
      <c r="AB6" s="69"/>
      <c r="AD6" s="69" t="s">
        <v>9</v>
      </c>
      <c r="AE6" s="69"/>
      <c r="AF6" s="69"/>
      <c r="AG6" s="69"/>
      <c r="AH6" s="69"/>
      <c r="AI6" s="69"/>
      <c r="AJ6" s="69"/>
      <c r="AK6" s="69"/>
      <c r="AL6" s="69"/>
    </row>
    <row r="7" spans="1:41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0" t="s">
        <v>10</v>
      </c>
      <c r="W7" s="70"/>
      <c r="X7" s="70"/>
      <c r="Y7" s="3"/>
      <c r="Z7" s="70" t="s">
        <v>11</v>
      </c>
      <c r="AA7" s="70"/>
      <c r="AB7" s="70"/>
      <c r="AD7" s="3"/>
      <c r="AE7" s="3"/>
      <c r="AF7" s="3"/>
      <c r="AG7" s="3"/>
      <c r="AH7" s="3"/>
      <c r="AI7" s="3"/>
      <c r="AJ7" s="3"/>
      <c r="AK7" s="3"/>
      <c r="AL7" s="3"/>
    </row>
    <row r="8" spans="1:41" ht="14.45" customHeight="1" x14ac:dyDescent="0.2">
      <c r="A8" s="69" t="s">
        <v>76</v>
      </c>
      <c r="B8" s="69"/>
      <c r="D8" s="2" t="s">
        <v>77</v>
      </c>
      <c r="F8" s="2" t="s">
        <v>78</v>
      </c>
      <c r="H8" s="2" t="s">
        <v>79</v>
      </c>
      <c r="J8" s="2" t="s">
        <v>80</v>
      </c>
      <c r="L8" s="2" t="s">
        <v>81</v>
      </c>
      <c r="N8" s="2" t="s">
        <v>40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8" t="s">
        <v>18</v>
      </c>
    </row>
    <row r="9" spans="1:41" ht="21.75" customHeight="1" x14ac:dyDescent="0.2">
      <c r="A9" s="71" t="s">
        <v>82</v>
      </c>
      <c r="B9" s="71"/>
      <c r="D9" s="5" t="s">
        <v>83</v>
      </c>
      <c r="F9" s="5" t="s">
        <v>83</v>
      </c>
      <c r="H9" s="5" t="s">
        <v>84</v>
      </c>
      <c r="J9" s="5" t="s">
        <v>85</v>
      </c>
      <c r="L9" s="7">
        <v>0</v>
      </c>
      <c r="N9" s="7">
        <v>0</v>
      </c>
      <c r="P9" s="6">
        <v>500000</v>
      </c>
      <c r="R9" s="6">
        <v>266519165625</v>
      </c>
      <c r="T9" s="6">
        <v>283448615625</v>
      </c>
      <c r="V9" s="6">
        <v>0</v>
      </c>
      <c r="X9" s="6">
        <v>0</v>
      </c>
      <c r="Z9" s="6">
        <v>0</v>
      </c>
      <c r="AB9" s="6">
        <v>0</v>
      </c>
      <c r="AD9" s="6">
        <v>500000</v>
      </c>
      <c r="AF9" s="6">
        <v>523250</v>
      </c>
      <c r="AH9" s="6">
        <v>266519165625</v>
      </c>
      <c r="AJ9" s="6">
        <v>261577580468</v>
      </c>
      <c r="AL9" s="32">
        <f>AJ9/$AO$9</f>
        <v>3.9190287540388511E-3</v>
      </c>
      <c r="AO9" s="23">
        <v>66745511932880</v>
      </c>
    </row>
    <row r="10" spans="1:41" ht="21.75" customHeight="1" x14ac:dyDescent="0.2">
      <c r="A10" s="73" t="s">
        <v>86</v>
      </c>
      <c r="B10" s="73"/>
      <c r="D10" s="8" t="s">
        <v>83</v>
      </c>
      <c r="F10" s="8" t="s">
        <v>83</v>
      </c>
      <c r="H10" s="8" t="s">
        <v>87</v>
      </c>
      <c r="J10" s="8" t="s">
        <v>88</v>
      </c>
      <c r="L10" s="10">
        <v>0</v>
      </c>
      <c r="N10" s="10">
        <v>0</v>
      </c>
      <c r="P10" s="9">
        <v>880000</v>
      </c>
      <c r="R10" s="9">
        <v>596660000000</v>
      </c>
      <c r="T10" s="9">
        <v>674534998368</v>
      </c>
      <c r="V10" s="9">
        <v>0</v>
      </c>
      <c r="X10" s="9">
        <v>0</v>
      </c>
      <c r="Z10" s="9">
        <v>0</v>
      </c>
      <c r="AB10" s="9">
        <v>0</v>
      </c>
      <c r="AD10" s="9">
        <v>880000</v>
      </c>
      <c r="AF10" s="9">
        <v>792019</v>
      </c>
      <c r="AH10" s="9">
        <v>596660000000</v>
      </c>
      <c r="AJ10" s="9">
        <v>696850392969</v>
      </c>
      <c r="AL10" s="32">
        <f t="shared" ref="AL10:AL22" si="0">AJ10/$AO$9</f>
        <v>1.0440408243025542E-2</v>
      </c>
    </row>
    <row r="11" spans="1:41" ht="21.75" customHeight="1" x14ac:dyDescent="0.2">
      <c r="A11" s="73" t="s">
        <v>89</v>
      </c>
      <c r="B11" s="73"/>
      <c r="D11" s="8" t="s">
        <v>83</v>
      </c>
      <c r="F11" s="8" t="s">
        <v>83</v>
      </c>
      <c r="H11" s="8" t="s">
        <v>90</v>
      </c>
      <c r="J11" s="8" t="s">
        <v>91</v>
      </c>
      <c r="L11" s="10">
        <v>0</v>
      </c>
      <c r="N11" s="10">
        <v>0</v>
      </c>
      <c r="P11" s="9">
        <v>151609</v>
      </c>
      <c r="R11" s="9">
        <v>100988122870</v>
      </c>
      <c r="T11" s="9">
        <v>118339693342</v>
      </c>
      <c r="V11" s="9">
        <v>0</v>
      </c>
      <c r="X11" s="9">
        <v>0</v>
      </c>
      <c r="Z11" s="9">
        <v>0</v>
      </c>
      <c r="AB11" s="9">
        <v>0</v>
      </c>
      <c r="AD11" s="9">
        <v>151609</v>
      </c>
      <c r="AF11" s="9">
        <v>722749</v>
      </c>
      <c r="AH11" s="9">
        <v>100988122870</v>
      </c>
      <c r="AJ11" s="9">
        <v>109555392626</v>
      </c>
      <c r="AL11" s="32">
        <f t="shared" si="0"/>
        <v>1.6413896523285352E-3</v>
      </c>
    </row>
    <row r="12" spans="1:41" ht="21.75" customHeight="1" x14ac:dyDescent="0.2">
      <c r="A12" s="73" t="s">
        <v>92</v>
      </c>
      <c r="B12" s="73"/>
      <c r="D12" s="8" t="s">
        <v>83</v>
      </c>
      <c r="F12" s="8" t="s">
        <v>83</v>
      </c>
      <c r="H12" s="8" t="s">
        <v>93</v>
      </c>
      <c r="J12" s="8" t="s">
        <v>94</v>
      </c>
      <c r="L12" s="10">
        <v>0</v>
      </c>
      <c r="N12" s="10">
        <v>0</v>
      </c>
      <c r="P12" s="9">
        <v>50614</v>
      </c>
      <c r="R12" s="9">
        <v>27267185070</v>
      </c>
      <c r="T12" s="9">
        <v>28231926495</v>
      </c>
      <c r="V12" s="9">
        <v>0</v>
      </c>
      <c r="X12" s="9">
        <v>0</v>
      </c>
      <c r="Z12" s="9">
        <v>0</v>
      </c>
      <c r="AB12" s="9">
        <v>0</v>
      </c>
      <c r="AD12" s="9">
        <v>50614</v>
      </c>
      <c r="AF12" s="9">
        <v>515424</v>
      </c>
      <c r="AH12" s="9">
        <v>27267185070</v>
      </c>
      <c r="AJ12" s="9">
        <v>26082941945</v>
      </c>
      <c r="AL12" s="32">
        <f t="shared" si="0"/>
        <v>3.9078195956050623E-4</v>
      </c>
    </row>
    <row r="13" spans="1:41" ht="21.75" customHeight="1" x14ac:dyDescent="0.2">
      <c r="A13" s="73" t="s">
        <v>95</v>
      </c>
      <c r="B13" s="73"/>
      <c r="D13" s="8" t="s">
        <v>83</v>
      </c>
      <c r="F13" s="8" t="s">
        <v>83</v>
      </c>
      <c r="H13" s="8" t="s">
        <v>96</v>
      </c>
      <c r="J13" s="8" t="s">
        <v>97</v>
      </c>
      <c r="L13" s="10">
        <v>0</v>
      </c>
      <c r="N13" s="10">
        <v>0</v>
      </c>
      <c r="P13" s="9">
        <v>957700</v>
      </c>
      <c r="R13" s="9">
        <v>591265672000</v>
      </c>
      <c r="T13" s="9">
        <v>654517182254</v>
      </c>
      <c r="V13" s="9">
        <v>0</v>
      </c>
      <c r="X13" s="9">
        <v>0</v>
      </c>
      <c r="Z13" s="9">
        <v>0</v>
      </c>
      <c r="AB13" s="9">
        <v>0</v>
      </c>
      <c r="AD13" s="9">
        <v>957700</v>
      </c>
      <c r="AF13" s="9">
        <v>707070</v>
      </c>
      <c r="AH13" s="9">
        <v>591265672000</v>
      </c>
      <c r="AJ13" s="9">
        <v>677038203579</v>
      </c>
      <c r="AL13" s="32">
        <f t="shared" si="0"/>
        <v>1.0143576458891152E-2</v>
      </c>
    </row>
    <row r="14" spans="1:41" ht="21.75" customHeight="1" x14ac:dyDescent="0.2">
      <c r="A14" s="73" t="s">
        <v>98</v>
      </c>
      <c r="B14" s="73"/>
      <c r="D14" s="8" t="s">
        <v>83</v>
      </c>
      <c r="F14" s="8" t="s">
        <v>83</v>
      </c>
      <c r="H14" s="8" t="s">
        <v>99</v>
      </c>
      <c r="J14" s="8" t="s">
        <v>100</v>
      </c>
      <c r="L14" s="10">
        <v>0</v>
      </c>
      <c r="N14" s="10">
        <v>0</v>
      </c>
      <c r="P14" s="9">
        <v>1874200</v>
      </c>
      <c r="R14" s="9">
        <v>1186679465856</v>
      </c>
      <c r="T14" s="9">
        <v>1349668494438</v>
      </c>
      <c r="V14" s="9">
        <v>0</v>
      </c>
      <c r="X14" s="9">
        <v>0</v>
      </c>
      <c r="Z14" s="9">
        <v>0</v>
      </c>
      <c r="AB14" s="9">
        <v>0</v>
      </c>
      <c r="AD14" s="9">
        <v>1874200</v>
      </c>
      <c r="AF14" s="9">
        <v>784552</v>
      </c>
      <c r="AH14" s="9">
        <v>1186679465856</v>
      </c>
      <c r="AJ14" s="9">
        <v>1470140847066</v>
      </c>
      <c r="AL14" s="32">
        <f t="shared" si="0"/>
        <v>2.2026062944043179E-2</v>
      </c>
    </row>
    <row r="15" spans="1:41" ht="21.75" customHeight="1" x14ac:dyDescent="0.2">
      <c r="A15" s="73" t="s">
        <v>101</v>
      </c>
      <c r="B15" s="73"/>
      <c r="D15" s="8" t="s">
        <v>83</v>
      </c>
      <c r="F15" s="8" t="s">
        <v>83</v>
      </c>
      <c r="H15" s="8" t="s">
        <v>102</v>
      </c>
      <c r="J15" s="8" t="s">
        <v>100</v>
      </c>
      <c r="L15" s="10">
        <v>18</v>
      </c>
      <c r="N15" s="10">
        <v>18</v>
      </c>
      <c r="P15" s="9">
        <v>1200000</v>
      </c>
      <c r="R15" s="9">
        <v>983888000000</v>
      </c>
      <c r="T15" s="9">
        <v>1199782500000</v>
      </c>
      <c r="V15" s="9">
        <v>0</v>
      </c>
      <c r="X15" s="9">
        <v>0</v>
      </c>
      <c r="Z15" s="9">
        <v>0</v>
      </c>
      <c r="AB15" s="9">
        <v>0</v>
      </c>
      <c r="AD15" s="9">
        <v>1200000</v>
      </c>
      <c r="AF15" s="9">
        <v>1000000</v>
      </c>
      <c r="AH15" s="9">
        <v>983888000000</v>
      </c>
      <c r="AJ15" s="9">
        <v>1199782500000</v>
      </c>
      <c r="AL15" s="32">
        <f t="shared" si="0"/>
        <v>1.7975478279446178E-2</v>
      </c>
    </row>
    <row r="16" spans="1:41" ht="21.75" customHeight="1" x14ac:dyDescent="0.2">
      <c r="A16" s="73" t="s">
        <v>103</v>
      </c>
      <c r="B16" s="73"/>
      <c r="D16" s="8" t="s">
        <v>83</v>
      </c>
      <c r="F16" s="8" t="s">
        <v>83</v>
      </c>
      <c r="H16" s="8" t="s">
        <v>104</v>
      </c>
      <c r="J16" s="8" t="s">
        <v>105</v>
      </c>
      <c r="L16" s="10">
        <v>18</v>
      </c>
      <c r="N16" s="10">
        <v>18</v>
      </c>
      <c r="P16" s="9">
        <v>2045000</v>
      </c>
      <c r="R16" s="9">
        <v>1782380650000</v>
      </c>
      <c r="T16" s="9">
        <v>1942397876562</v>
      </c>
      <c r="V16" s="9">
        <v>0</v>
      </c>
      <c r="X16" s="9">
        <v>0</v>
      </c>
      <c r="Z16" s="9">
        <v>205000</v>
      </c>
      <c r="AB16" s="9">
        <v>187966625470</v>
      </c>
      <c r="AD16" s="9">
        <v>1840000</v>
      </c>
      <c r="AF16" s="9">
        <v>950000</v>
      </c>
      <c r="AH16" s="9">
        <v>1603706795110</v>
      </c>
      <c r="AJ16" s="9">
        <v>1747683175000</v>
      </c>
      <c r="AL16" s="32">
        <f t="shared" si="0"/>
        <v>2.6184280027059931E-2</v>
      </c>
    </row>
    <row r="17" spans="1:38" ht="21.75" customHeight="1" x14ac:dyDescent="0.2">
      <c r="A17" s="73" t="s">
        <v>106</v>
      </c>
      <c r="B17" s="73"/>
      <c r="D17" s="8" t="s">
        <v>83</v>
      </c>
      <c r="F17" s="8" t="s">
        <v>83</v>
      </c>
      <c r="H17" s="8" t="s">
        <v>107</v>
      </c>
      <c r="J17" s="8" t="s">
        <v>108</v>
      </c>
      <c r="L17" s="10">
        <v>26</v>
      </c>
      <c r="N17" s="10">
        <v>26</v>
      </c>
      <c r="P17" s="9">
        <v>1000000</v>
      </c>
      <c r="R17" s="9">
        <v>1000000000000</v>
      </c>
      <c r="T17" s="9">
        <v>999818750000</v>
      </c>
      <c r="V17" s="9">
        <v>0</v>
      </c>
      <c r="X17" s="9">
        <v>0</v>
      </c>
      <c r="Z17" s="9">
        <v>0</v>
      </c>
      <c r="AB17" s="9">
        <v>0</v>
      </c>
      <c r="AD17" s="9">
        <v>1000000</v>
      </c>
      <c r="AF17" s="9">
        <v>1000000</v>
      </c>
      <c r="AH17" s="9">
        <v>1000000000000</v>
      </c>
      <c r="AJ17" s="9">
        <v>999818750000</v>
      </c>
      <c r="AL17" s="32">
        <f t="shared" si="0"/>
        <v>1.4979565232871814E-2</v>
      </c>
    </row>
    <row r="18" spans="1:38" ht="21.75" customHeight="1" x14ac:dyDescent="0.2">
      <c r="A18" s="73" t="s">
        <v>109</v>
      </c>
      <c r="B18" s="73"/>
      <c r="D18" s="8" t="s">
        <v>83</v>
      </c>
      <c r="F18" s="8" t="s">
        <v>83</v>
      </c>
      <c r="H18" s="8" t="s">
        <v>110</v>
      </c>
      <c r="J18" s="8" t="s">
        <v>111</v>
      </c>
      <c r="L18" s="10">
        <v>18</v>
      </c>
      <c r="N18" s="10">
        <v>18</v>
      </c>
      <c r="P18" s="9">
        <v>225000</v>
      </c>
      <c r="R18" s="9">
        <v>169126661999</v>
      </c>
      <c r="T18" s="9">
        <v>156382650506</v>
      </c>
      <c r="V18" s="9">
        <v>0</v>
      </c>
      <c r="X18" s="9">
        <v>0</v>
      </c>
      <c r="Z18" s="9">
        <v>0</v>
      </c>
      <c r="AB18" s="9">
        <v>0</v>
      </c>
      <c r="AD18" s="9">
        <v>225000</v>
      </c>
      <c r="AF18" s="9">
        <v>707980</v>
      </c>
      <c r="AH18" s="9">
        <v>169126661999</v>
      </c>
      <c r="AJ18" s="9">
        <v>159266627690</v>
      </c>
      <c r="AL18" s="32">
        <f t="shared" si="0"/>
        <v>2.3861773335435679E-3</v>
      </c>
    </row>
    <row r="19" spans="1:38" ht="21.75" customHeight="1" x14ac:dyDescent="0.2">
      <c r="A19" s="73" t="s">
        <v>112</v>
      </c>
      <c r="B19" s="73"/>
      <c r="D19" s="8" t="s">
        <v>83</v>
      </c>
      <c r="F19" s="8" t="s">
        <v>83</v>
      </c>
      <c r="H19" s="8" t="s">
        <v>113</v>
      </c>
      <c r="J19" s="8" t="s">
        <v>114</v>
      </c>
      <c r="L19" s="10">
        <v>20.5</v>
      </c>
      <c r="N19" s="10">
        <v>20.5</v>
      </c>
      <c r="P19" s="9">
        <v>420000</v>
      </c>
      <c r="R19" s="9">
        <v>382866963436</v>
      </c>
      <c r="T19" s="9">
        <v>352855733304</v>
      </c>
      <c r="V19" s="9">
        <v>0</v>
      </c>
      <c r="X19" s="9">
        <v>0</v>
      </c>
      <c r="Z19" s="9">
        <v>0</v>
      </c>
      <c r="AB19" s="9">
        <v>0</v>
      </c>
      <c r="AD19" s="9">
        <v>420000</v>
      </c>
      <c r="AF19" s="9">
        <v>981630</v>
      </c>
      <c r="AH19" s="9">
        <v>382866963436</v>
      </c>
      <c r="AJ19" s="9">
        <v>412209873416</v>
      </c>
      <c r="AL19" s="32">
        <f t="shared" si="0"/>
        <v>6.1758440602047169E-3</v>
      </c>
    </row>
    <row r="20" spans="1:38" ht="21.75" customHeight="1" x14ac:dyDescent="0.2">
      <c r="A20" s="73" t="s">
        <v>115</v>
      </c>
      <c r="B20" s="73"/>
      <c r="D20" s="8" t="s">
        <v>83</v>
      </c>
      <c r="F20" s="8" t="s">
        <v>83</v>
      </c>
      <c r="H20" s="8" t="s">
        <v>116</v>
      </c>
      <c r="J20" s="8" t="s">
        <v>117</v>
      </c>
      <c r="L20" s="10">
        <v>20.5</v>
      </c>
      <c r="N20" s="10">
        <v>20.5</v>
      </c>
      <c r="P20" s="9">
        <v>1000000</v>
      </c>
      <c r="R20" s="9">
        <v>962320000000</v>
      </c>
      <c r="T20" s="9">
        <v>872400848681</v>
      </c>
      <c r="V20" s="9">
        <v>0</v>
      </c>
      <c r="X20" s="9">
        <v>0</v>
      </c>
      <c r="Z20" s="9">
        <v>0</v>
      </c>
      <c r="AB20" s="9">
        <v>0</v>
      </c>
      <c r="AD20" s="9">
        <v>1000000</v>
      </c>
      <c r="AF20" s="9">
        <v>976640</v>
      </c>
      <c r="AH20" s="9">
        <v>962320000000</v>
      </c>
      <c r="AJ20" s="9">
        <v>976462984000</v>
      </c>
      <c r="AL20" s="32">
        <f t="shared" si="0"/>
        <v>1.4629642589031927E-2</v>
      </c>
    </row>
    <row r="21" spans="1:38" ht="21.75" customHeight="1" x14ac:dyDescent="0.2">
      <c r="A21" s="73" t="s">
        <v>118</v>
      </c>
      <c r="B21" s="73"/>
      <c r="D21" s="8" t="s">
        <v>83</v>
      </c>
      <c r="F21" s="8" t="s">
        <v>83</v>
      </c>
      <c r="H21" s="8" t="s">
        <v>119</v>
      </c>
      <c r="J21" s="8" t="s">
        <v>120</v>
      </c>
      <c r="L21" s="10">
        <v>20.5</v>
      </c>
      <c r="N21" s="10">
        <v>20.5</v>
      </c>
      <c r="P21" s="9">
        <v>1225000</v>
      </c>
      <c r="R21" s="9">
        <v>1142082296625</v>
      </c>
      <c r="T21" s="9">
        <v>1019627658984</v>
      </c>
      <c r="V21" s="9">
        <v>0</v>
      </c>
      <c r="X21" s="9">
        <v>0</v>
      </c>
      <c r="Z21" s="9">
        <v>0</v>
      </c>
      <c r="AB21" s="9">
        <v>0</v>
      </c>
      <c r="AD21" s="9">
        <v>1225000</v>
      </c>
      <c r="AF21" s="9">
        <v>846300</v>
      </c>
      <c r="AH21" s="9">
        <v>1142082296625</v>
      </c>
      <c r="AJ21" s="9">
        <v>1036529594953</v>
      </c>
      <c r="AL21" s="32">
        <f t="shared" si="0"/>
        <v>1.5529577419307912E-2</v>
      </c>
    </row>
    <row r="22" spans="1:38" ht="21.75" customHeight="1" x14ac:dyDescent="0.2">
      <c r="A22" s="75" t="s">
        <v>121</v>
      </c>
      <c r="B22" s="75"/>
      <c r="D22" s="11" t="s">
        <v>83</v>
      </c>
      <c r="F22" s="11" t="s">
        <v>83</v>
      </c>
      <c r="H22" s="11" t="s">
        <v>122</v>
      </c>
      <c r="J22" s="11" t="s">
        <v>123</v>
      </c>
      <c r="L22" s="14">
        <v>23</v>
      </c>
      <c r="N22" s="14">
        <v>23</v>
      </c>
      <c r="P22" s="13">
        <v>1579612</v>
      </c>
      <c r="R22" s="13">
        <v>1499999555200</v>
      </c>
      <c r="T22" s="13">
        <v>1377569996398</v>
      </c>
      <c r="V22" s="13">
        <v>0</v>
      </c>
      <c r="X22" s="13">
        <v>0</v>
      </c>
      <c r="Z22" s="13">
        <v>0</v>
      </c>
      <c r="AB22" s="13">
        <v>0</v>
      </c>
      <c r="AD22" s="13">
        <v>1579612</v>
      </c>
      <c r="AF22" s="13">
        <v>953500</v>
      </c>
      <c r="AH22" s="13">
        <v>1499999555200</v>
      </c>
      <c r="AJ22" s="13">
        <v>1505887050492</v>
      </c>
      <c r="AL22" s="32">
        <f t="shared" si="0"/>
        <v>2.2561622600278143E-2</v>
      </c>
    </row>
    <row r="23" spans="1:38" ht="21.75" customHeight="1" x14ac:dyDescent="0.2">
      <c r="A23" s="77" t="s">
        <v>34</v>
      </c>
      <c r="B23" s="77"/>
      <c r="C23" s="29"/>
      <c r="D23" s="30"/>
      <c r="E23" s="29"/>
      <c r="F23" s="30"/>
      <c r="G23" s="29"/>
      <c r="H23" s="30"/>
      <c r="I23" s="29"/>
      <c r="J23" s="30"/>
      <c r="K23" s="29"/>
      <c r="L23" s="30"/>
      <c r="M23" s="29"/>
      <c r="N23" s="30"/>
      <c r="O23" s="29"/>
      <c r="P23" s="30">
        <v>13108735</v>
      </c>
      <c r="Q23" s="29"/>
      <c r="R23" s="30">
        <f>SUM(R9:R22)</f>
        <v>10692043738681</v>
      </c>
      <c r="S23" s="29"/>
      <c r="T23" s="30">
        <f>SUM(T9:T22)</f>
        <v>11029576924957</v>
      </c>
      <c r="U23" s="29"/>
      <c r="V23" s="30">
        <v>0</v>
      </c>
      <c r="W23" s="29"/>
      <c r="X23" s="30">
        <v>0</v>
      </c>
      <c r="Y23" s="29"/>
      <c r="Z23" s="30">
        <v>205000</v>
      </c>
      <c r="AA23" s="29"/>
      <c r="AB23" s="30">
        <f>SUM(AB9:AB22)</f>
        <v>187966625470</v>
      </c>
      <c r="AC23" s="29"/>
      <c r="AD23" s="30">
        <v>12903735</v>
      </c>
      <c r="AE23" s="29"/>
      <c r="AF23" s="30"/>
      <c r="AG23" s="29"/>
      <c r="AH23" s="30">
        <f>SUM(AH9:AH22)</f>
        <v>10513369883791</v>
      </c>
      <c r="AI23" s="29"/>
      <c r="AJ23" s="30">
        <f>SUM(AJ9:AJ22)</f>
        <v>11278885914204</v>
      </c>
      <c r="AK23" s="29"/>
      <c r="AL23" s="31">
        <f>SUM(AL9:AL22)</f>
        <v>0.16898343555363196</v>
      </c>
    </row>
    <row r="25" spans="1:38" x14ac:dyDescent="0.2">
      <c r="AJ25" s="23"/>
    </row>
    <row r="26" spans="1:38" x14ac:dyDescent="0.2">
      <c r="AJ26" s="23"/>
    </row>
    <row r="27" spans="1:38" x14ac:dyDescent="0.2">
      <c r="AJ27" s="23"/>
    </row>
    <row r="28" spans="1:38" x14ac:dyDescent="0.2">
      <c r="AH28" s="23"/>
      <c r="AJ28" s="23"/>
    </row>
  </sheetData>
  <mergeCells count="26">
    <mergeCell ref="A21:B21"/>
    <mergeCell ref="A22:B22"/>
    <mergeCell ref="A23:B23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7"/>
  <sheetViews>
    <sheetView rightToLeft="1" workbookViewId="0">
      <selection activeCell="C21" sqref="C2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4.5703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4.45" customHeight="1" x14ac:dyDescent="0.2">
      <c r="A4" s="68" t="s">
        <v>124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14.45" customHeight="1" x14ac:dyDescent="0.2">
      <c r="A5" s="68" t="s">
        <v>125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14.45" customHeight="1" x14ac:dyDescent="0.2"/>
    <row r="7" spans="1:13" ht="14.45" customHeight="1" x14ac:dyDescent="0.2">
      <c r="C7" s="69" t="s">
        <v>9</v>
      </c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4.45" customHeight="1" x14ac:dyDescent="0.2">
      <c r="A8" s="2" t="s">
        <v>126</v>
      </c>
      <c r="C8" s="4" t="s">
        <v>13</v>
      </c>
      <c r="D8" s="3"/>
      <c r="E8" s="4" t="s">
        <v>127</v>
      </c>
      <c r="F8" s="3"/>
      <c r="G8" s="4" t="s">
        <v>128</v>
      </c>
      <c r="H8" s="3"/>
      <c r="I8" s="4" t="s">
        <v>129</v>
      </c>
      <c r="J8" s="3"/>
      <c r="K8" s="4" t="s">
        <v>130</v>
      </c>
      <c r="L8" s="3"/>
      <c r="M8" s="4" t="s">
        <v>131</v>
      </c>
    </row>
    <row r="9" spans="1:13" ht="21.75" customHeight="1" x14ac:dyDescent="0.2">
      <c r="A9" s="5" t="s">
        <v>109</v>
      </c>
      <c r="C9" s="6">
        <v>225000</v>
      </c>
      <c r="E9" s="6">
        <v>778000</v>
      </c>
      <c r="G9" s="6">
        <v>707980</v>
      </c>
      <c r="I9" s="7" t="s">
        <v>132</v>
      </c>
      <c r="K9" s="6">
        <v>159295500000</v>
      </c>
      <c r="M9" s="5" t="s">
        <v>133</v>
      </c>
    </row>
    <row r="10" spans="1:13" ht="21.75" customHeight="1" x14ac:dyDescent="0.2">
      <c r="A10" s="8" t="s">
        <v>86</v>
      </c>
      <c r="C10" s="9">
        <v>880000</v>
      </c>
      <c r="E10" s="9">
        <v>870350</v>
      </c>
      <c r="G10" s="9">
        <v>792019</v>
      </c>
      <c r="I10" s="10" t="s">
        <v>132</v>
      </c>
      <c r="K10" s="9">
        <v>696976720000</v>
      </c>
      <c r="M10" s="8" t="s">
        <v>133</v>
      </c>
    </row>
    <row r="11" spans="1:13" ht="21.75" customHeight="1" x14ac:dyDescent="0.2">
      <c r="A11" s="8" t="s">
        <v>95</v>
      </c>
      <c r="C11" s="9">
        <v>957700</v>
      </c>
      <c r="E11" s="9">
        <v>777000</v>
      </c>
      <c r="G11" s="9">
        <v>707070</v>
      </c>
      <c r="I11" s="10" t="s">
        <v>132</v>
      </c>
      <c r="K11" s="9">
        <v>677160939000</v>
      </c>
      <c r="M11" s="8" t="s">
        <v>133</v>
      </c>
    </row>
    <row r="12" spans="1:13" ht="21.75" customHeight="1" x14ac:dyDescent="0.2">
      <c r="A12" s="8" t="s">
        <v>98</v>
      </c>
      <c r="C12" s="9">
        <v>1874200</v>
      </c>
      <c r="E12" s="9">
        <v>807990</v>
      </c>
      <c r="G12" s="9">
        <v>784552</v>
      </c>
      <c r="I12" s="10" t="s">
        <v>134</v>
      </c>
      <c r="K12" s="9">
        <v>1470407358400</v>
      </c>
      <c r="M12" s="8" t="s">
        <v>133</v>
      </c>
    </row>
    <row r="13" spans="1:13" ht="21.75" customHeight="1" x14ac:dyDescent="0.2">
      <c r="A13" s="8" t="s">
        <v>118</v>
      </c>
      <c r="C13" s="9">
        <v>1225000</v>
      </c>
      <c r="E13" s="9">
        <v>930000</v>
      </c>
      <c r="G13" s="9">
        <v>846300</v>
      </c>
      <c r="I13" s="10" t="s">
        <v>132</v>
      </c>
      <c r="K13" s="9">
        <v>1036717500000</v>
      </c>
      <c r="M13" s="8" t="s">
        <v>133</v>
      </c>
    </row>
    <row r="14" spans="1:13" ht="21.75" customHeight="1" x14ac:dyDescent="0.2">
      <c r="A14" s="8" t="s">
        <v>89</v>
      </c>
      <c r="C14" s="9">
        <v>151609</v>
      </c>
      <c r="E14" s="9">
        <v>794230</v>
      </c>
      <c r="G14" s="9">
        <v>722749</v>
      </c>
      <c r="I14" s="10" t="s">
        <v>132</v>
      </c>
      <c r="K14" s="9">
        <v>109575253141</v>
      </c>
      <c r="M14" s="8" t="s">
        <v>133</v>
      </c>
    </row>
    <row r="15" spans="1:13" ht="21.75" customHeight="1" x14ac:dyDescent="0.2">
      <c r="A15" s="8" t="s">
        <v>82</v>
      </c>
      <c r="C15" s="9">
        <v>500000</v>
      </c>
      <c r="E15" s="9">
        <v>575000</v>
      </c>
      <c r="G15" s="9">
        <v>523250</v>
      </c>
      <c r="I15" s="10" t="s">
        <v>132</v>
      </c>
      <c r="K15" s="9">
        <v>261625000000</v>
      </c>
      <c r="M15" s="8" t="s">
        <v>133</v>
      </c>
    </row>
    <row r="16" spans="1:13" ht="21.75" customHeight="1" x14ac:dyDescent="0.2">
      <c r="A16" s="11" t="s">
        <v>92</v>
      </c>
      <c r="C16" s="13">
        <v>50614</v>
      </c>
      <c r="E16" s="13">
        <v>566400</v>
      </c>
      <c r="G16" s="13">
        <v>515424</v>
      </c>
      <c r="I16" s="14" t="s">
        <v>132</v>
      </c>
      <c r="K16" s="13">
        <v>26087670336</v>
      </c>
      <c r="M16" s="11" t="s">
        <v>133</v>
      </c>
    </row>
    <row r="17" spans="1:13" ht="21.75" customHeight="1" x14ac:dyDescent="0.2">
      <c r="A17" s="15" t="s">
        <v>34</v>
      </c>
      <c r="C17" s="16">
        <v>5864123</v>
      </c>
      <c r="E17" s="16"/>
      <c r="G17" s="16"/>
      <c r="I17" s="16"/>
      <c r="K17" s="16">
        <f>SUM(K9:K16)</f>
        <v>4437845940877</v>
      </c>
      <c r="M17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105"/>
  <sheetViews>
    <sheetView rightToLeft="1" topLeftCell="A91" workbookViewId="0">
      <selection activeCell="H29" sqref="H2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20.28515625" customWidth="1"/>
    <col min="5" max="5" width="1.28515625" customWidth="1"/>
    <col min="6" max="6" width="21.140625" customWidth="1"/>
    <col min="7" max="7" width="1.28515625" customWidth="1"/>
    <col min="8" max="8" width="19" customWidth="1"/>
    <col min="9" max="9" width="1.28515625" customWidth="1"/>
    <col min="10" max="10" width="21.5703125" customWidth="1"/>
    <col min="11" max="11" width="1.28515625" customWidth="1"/>
    <col min="12" max="12" width="19.42578125" customWidth="1"/>
    <col min="13" max="13" width="0.28515625" customWidth="1"/>
    <col min="17" max="17" width="16.140625" style="38" customWidth="1"/>
  </cols>
  <sheetData>
    <row r="1" spans="1:17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7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7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7" ht="14.45" customHeight="1" x14ac:dyDescent="0.2"/>
    <row r="5" spans="1:17" ht="14.45" customHeight="1" x14ac:dyDescent="0.2">
      <c r="A5" s="1" t="s">
        <v>135</v>
      </c>
      <c r="B5" s="68" t="s">
        <v>136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7" ht="14.45" customHeight="1" x14ac:dyDescent="0.2">
      <c r="D6" s="2" t="s">
        <v>7</v>
      </c>
      <c r="F6" s="69" t="s">
        <v>8</v>
      </c>
      <c r="G6" s="69"/>
      <c r="H6" s="69"/>
      <c r="J6" s="2" t="s">
        <v>9</v>
      </c>
    </row>
    <row r="7" spans="1:17" ht="14.45" customHeight="1" x14ac:dyDescent="0.2">
      <c r="D7" s="3"/>
      <c r="F7" s="3"/>
      <c r="G7" s="3"/>
      <c r="H7" s="3"/>
      <c r="J7" s="3"/>
    </row>
    <row r="8" spans="1:17" ht="14.45" customHeight="1" x14ac:dyDescent="0.2">
      <c r="A8" s="69" t="s">
        <v>137</v>
      </c>
      <c r="B8" s="69"/>
      <c r="D8" s="2" t="s">
        <v>138</v>
      </c>
      <c r="F8" s="2" t="s">
        <v>139</v>
      </c>
      <c r="H8" s="2" t="s">
        <v>140</v>
      </c>
      <c r="J8" s="2" t="s">
        <v>138</v>
      </c>
      <c r="L8" s="28" t="s">
        <v>18</v>
      </c>
    </row>
    <row r="9" spans="1:17" ht="21.75" customHeight="1" x14ac:dyDescent="0.2">
      <c r="A9" s="71" t="s">
        <v>141</v>
      </c>
      <c r="B9" s="71"/>
      <c r="D9" s="6">
        <v>3849266</v>
      </c>
      <c r="F9" s="6">
        <v>6920415092457</v>
      </c>
      <c r="H9" s="6">
        <v>6920293580000</v>
      </c>
      <c r="J9" s="6">
        <v>125361723</v>
      </c>
      <c r="L9" s="33">
        <f>J9/$Q$9</f>
        <v>1.8782045319551236E-6</v>
      </c>
      <c r="Q9" s="39">
        <v>66745511932880</v>
      </c>
    </row>
    <row r="10" spans="1:17" ht="21.75" customHeight="1" x14ac:dyDescent="0.2">
      <c r="A10" s="73" t="s">
        <v>142</v>
      </c>
      <c r="B10" s="73"/>
      <c r="D10" s="9">
        <v>912128</v>
      </c>
      <c r="F10" s="9">
        <v>0</v>
      </c>
      <c r="H10" s="9">
        <v>0</v>
      </c>
      <c r="J10" s="9">
        <v>912128</v>
      </c>
      <c r="L10" s="33">
        <f t="shared" ref="L10:L73" si="0">J10/$Q$9</f>
        <v>1.3665757795329305E-8</v>
      </c>
    </row>
    <row r="11" spans="1:17" ht="21.75" customHeight="1" x14ac:dyDescent="0.2">
      <c r="A11" s="73" t="s">
        <v>143</v>
      </c>
      <c r="B11" s="73"/>
      <c r="D11" s="9">
        <v>3249267</v>
      </c>
      <c r="F11" s="9">
        <v>0</v>
      </c>
      <c r="H11" s="9">
        <v>0</v>
      </c>
      <c r="J11" s="9">
        <v>3249267</v>
      </c>
      <c r="L11" s="33">
        <f t="shared" si="0"/>
        <v>4.8681430494794881E-8</v>
      </c>
    </row>
    <row r="12" spans="1:17" ht="21.75" customHeight="1" x14ac:dyDescent="0.2">
      <c r="A12" s="73" t="s">
        <v>144</v>
      </c>
      <c r="B12" s="73"/>
      <c r="D12" s="9">
        <v>954641</v>
      </c>
      <c r="F12" s="9">
        <v>0</v>
      </c>
      <c r="H12" s="9">
        <v>0</v>
      </c>
      <c r="J12" s="9">
        <v>954641</v>
      </c>
      <c r="L12" s="33">
        <f t="shared" si="0"/>
        <v>1.4302699497757949E-8</v>
      </c>
    </row>
    <row r="13" spans="1:17" ht="21.75" customHeight="1" x14ac:dyDescent="0.2">
      <c r="A13" s="73" t="s">
        <v>145</v>
      </c>
      <c r="B13" s="73"/>
      <c r="D13" s="9">
        <v>5500</v>
      </c>
      <c r="F13" s="9">
        <v>0</v>
      </c>
      <c r="H13" s="9">
        <v>0</v>
      </c>
      <c r="J13" s="9">
        <v>5500</v>
      </c>
      <c r="L13" s="33">
        <f t="shared" si="0"/>
        <v>8.2402544241938829E-11</v>
      </c>
    </row>
    <row r="14" spans="1:17" ht="21.75" customHeight="1" x14ac:dyDescent="0.2">
      <c r="A14" s="73" t="s">
        <v>146</v>
      </c>
      <c r="B14" s="73"/>
      <c r="D14" s="9">
        <v>1946102</v>
      </c>
      <c r="F14" s="9">
        <v>0</v>
      </c>
      <c r="H14" s="9">
        <v>0</v>
      </c>
      <c r="J14" s="9">
        <v>1946102</v>
      </c>
      <c r="L14" s="33">
        <f t="shared" si="0"/>
        <v>2.9157046573513752E-8</v>
      </c>
    </row>
    <row r="15" spans="1:17" ht="21.75" customHeight="1" x14ac:dyDescent="0.2">
      <c r="A15" s="73" t="s">
        <v>147</v>
      </c>
      <c r="B15" s="73"/>
      <c r="D15" s="9">
        <v>473142</v>
      </c>
      <c r="F15" s="9">
        <v>0</v>
      </c>
      <c r="H15" s="9">
        <v>0</v>
      </c>
      <c r="J15" s="9">
        <v>473142</v>
      </c>
      <c r="L15" s="33">
        <f t="shared" si="0"/>
        <v>7.0887462886762581E-9</v>
      </c>
    </row>
    <row r="16" spans="1:17" ht="21.75" customHeight="1" x14ac:dyDescent="0.2">
      <c r="A16" s="73" t="s">
        <v>148</v>
      </c>
      <c r="B16" s="73"/>
      <c r="D16" s="9">
        <v>62378</v>
      </c>
      <c r="F16" s="9">
        <v>3666289079940</v>
      </c>
      <c r="H16" s="9">
        <v>3666288230000</v>
      </c>
      <c r="J16" s="9">
        <v>912318</v>
      </c>
      <c r="L16" s="33">
        <f t="shared" si="0"/>
        <v>1.3668604428675845E-8</v>
      </c>
    </row>
    <row r="17" spans="1:12" ht="21.75" customHeight="1" x14ac:dyDescent="0.2">
      <c r="A17" s="73" t="s">
        <v>149</v>
      </c>
      <c r="B17" s="73"/>
      <c r="D17" s="9">
        <v>1059424</v>
      </c>
      <c r="F17" s="9">
        <v>0</v>
      </c>
      <c r="H17" s="9">
        <v>0</v>
      </c>
      <c r="J17" s="9">
        <v>1059424</v>
      </c>
      <c r="L17" s="33">
        <f t="shared" si="0"/>
        <v>1.5872587823813054E-8</v>
      </c>
    </row>
    <row r="18" spans="1:12" ht="21.75" customHeight="1" x14ac:dyDescent="0.2">
      <c r="A18" s="73" t="s">
        <v>150</v>
      </c>
      <c r="B18" s="73"/>
      <c r="D18" s="9">
        <v>9176908</v>
      </c>
      <c r="F18" s="9">
        <v>3398523774028</v>
      </c>
      <c r="H18" s="9">
        <v>3396219640000</v>
      </c>
      <c r="J18" s="9">
        <v>2313310936</v>
      </c>
      <c r="L18" s="33">
        <f t="shared" si="0"/>
        <v>3.4658673954381987E-5</v>
      </c>
    </row>
    <row r="19" spans="1:12" ht="21.75" customHeight="1" x14ac:dyDescent="0.2">
      <c r="A19" s="73" t="s">
        <v>151</v>
      </c>
      <c r="B19" s="73"/>
      <c r="D19" s="9">
        <v>520371</v>
      </c>
      <c r="F19" s="9">
        <v>0</v>
      </c>
      <c r="H19" s="9">
        <v>0</v>
      </c>
      <c r="J19" s="9">
        <v>520371</v>
      </c>
      <c r="L19" s="33">
        <f t="shared" si="0"/>
        <v>7.7963444272221729E-9</v>
      </c>
    </row>
    <row r="20" spans="1:12" ht="21.75" customHeight="1" x14ac:dyDescent="0.2">
      <c r="A20" s="73" t="s">
        <v>152</v>
      </c>
      <c r="B20" s="73"/>
      <c r="D20" s="9">
        <v>248</v>
      </c>
      <c r="F20" s="9">
        <v>0</v>
      </c>
      <c r="H20" s="9">
        <v>0</v>
      </c>
      <c r="J20" s="9">
        <v>248</v>
      </c>
      <c r="L20" s="33">
        <f t="shared" si="0"/>
        <v>3.7156056312728782E-12</v>
      </c>
    </row>
    <row r="21" spans="1:12" ht="21.75" customHeight="1" x14ac:dyDescent="0.2">
      <c r="A21" s="73" t="s">
        <v>153</v>
      </c>
      <c r="B21" s="73"/>
      <c r="D21" s="9">
        <v>451320</v>
      </c>
      <c r="F21" s="9">
        <v>0</v>
      </c>
      <c r="H21" s="9">
        <v>0</v>
      </c>
      <c r="J21" s="9">
        <v>451320</v>
      </c>
      <c r="L21" s="33">
        <f t="shared" si="0"/>
        <v>6.7618029576857872E-9</v>
      </c>
    </row>
    <row r="22" spans="1:12" ht="21.75" customHeight="1" x14ac:dyDescent="0.2">
      <c r="A22" s="73" t="s">
        <v>154</v>
      </c>
      <c r="B22" s="73"/>
      <c r="D22" s="9">
        <v>598162</v>
      </c>
      <c r="F22" s="9">
        <v>0</v>
      </c>
      <c r="H22" s="9">
        <v>0</v>
      </c>
      <c r="J22" s="9">
        <v>598162</v>
      </c>
      <c r="L22" s="33">
        <f t="shared" si="0"/>
        <v>8.9618310306993842E-9</v>
      </c>
    </row>
    <row r="23" spans="1:12" ht="21.75" customHeight="1" x14ac:dyDescent="0.2">
      <c r="A23" s="73" t="s">
        <v>155</v>
      </c>
      <c r="B23" s="73"/>
      <c r="D23" s="9">
        <v>161080</v>
      </c>
      <c r="F23" s="9">
        <v>0</v>
      </c>
      <c r="H23" s="9">
        <v>0</v>
      </c>
      <c r="J23" s="9">
        <v>161080</v>
      </c>
      <c r="L23" s="33">
        <f t="shared" si="0"/>
        <v>2.4133457866348194E-9</v>
      </c>
    </row>
    <row r="24" spans="1:12" ht="21.75" customHeight="1" x14ac:dyDescent="0.2">
      <c r="A24" s="73" t="s">
        <v>156</v>
      </c>
      <c r="B24" s="73"/>
      <c r="D24" s="9">
        <v>161136</v>
      </c>
      <c r="F24" s="9">
        <v>0</v>
      </c>
      <c r="H24" s="9">
        <v>0</v>
      </c>
      <c r="J24" s="9">
        <v>161136</v>
      </c>
      <c r="L24" s="33">
        <f t="shared" si="0"/>
        <v>2.4141847943580098E-9</v>
      </c>
    </row>
    <row r="25" spans="1:12" ht="21.75" customHeight="1" x14ac:dyDescent="0.2">
      <c r="A25" s="73" t="s">
        <v>157</v>
      </c>
      <c r="B25" s="73"/>
      <c r="D25" s="9">
        <v>55126918582</v>
      </c>
      <c r="F25" s="9">
        <v>3360562518855</v>
      </c>
      <c r="H25" s="9">
        <v>3365493864289</v>
      </c>
      <c r="J25" s="9">
        <v>50195573148</v>
      </c>
      <c r="L25" s="33">
        <f t="shared" si="0"/>
        <v>7.5204417037773568E-4</v>
      </c>
    </row>
    <row r="26" spans="1:12" ht="21.75" customHeight="1" x14ac:dyDescent="0.2">
      <c r="A26" s="73" t="s">
        <v>158</v>
      </c>
      <c r="B26" s="73"/>
      <c r="D26" s="9">
        <v>6002330</v>
      </c>
      <c r="F26" s="9">
        <v>0</v>
      </c>
      <c r="H26" s="9">
        <v>0</v>
      </c>
      <c r="J26" s="9">
        <v>6002330</v>
      </c>
      <c r="L26" s="33">
        <f t="shared" si="0"/>
        <v>8.9928593341766667E-8</v>
      </c>
    </row>
    <row r="27" spans="1:12" ht="21.75" customHeight="1" x14ac:dyDescent="0.2">
      <c r="A27" s="73" t="s">
        <v>159</v>
      </c>
      <c r="B27" s="73"/>
      <c r="D27" s="9">
        <v>268777</v>
      </c>
      <c r="F27" s="9">
        <v>0</v>
      </c>
      <c r="H27" s="9">
        <v>0</v>
      </c>
      <c r="J27" s="9">
        <v>268777</v>
      </c>
      <c r="L27" s="33">
        <f t="shared" si="0"/>
        <v>4.0268924788573801E-9</v>
      </c>
    </row>
    <row r="28" spans="1:12" ht="21.75" customHeight="1" x14ac:dyDescent="0.2">
      <c r="A28" s="73" t="s">
        <v>160</v>
      </c>
      <c r="B28" s="73"/>
      <c r="D28" s="9">
        <v>2885942821</v>
      </c>
      <c r="F28" s="9">
        <v>6884106738960</v>
      </c>
      <c r="H28" s="9">
        <v>6747208350000</v>
      </c>
      <c r="J28" s="9">
        <v>139784331781</v>
      </c>
      <c r="L28" s="33">
        <f t="shared" si="0"/>
        <v>2.0942881061661285E-3</v>
      </c>
    </row>
    <row r="29" spans="1:12" ht="21.75" customHeight="1" x14ac:dyDescent="0.2">
      <c r="A29" s="73" t="s">
        <v>161</v>
      </c>
      <c r="B29" s="73"/>
      <c r="D29" s="9">
        <v>243225618</v>
      </c>
      <c r="F29" s="9">
        <v>10397376903430</v>
      </c>
      <c r="H29" s="9">
        <v>10397520926000</v>
      </c>
      <c r="J29" s="9">
        <v>99203048</v>
      </c>
      <c r="L29" s="33">
        <f t="shared" si="0"/>
        <v>1.4862879185009419E-6</v>
      </c>
    </row>
    <row r="30" spans="1:12" ht="21.75" customHeight="1" x14ac:dyDescent="0.2">
      <c r="A30" s="73" t="s">
        <v>162</v>
      </c>
      <c r="B30" s="73"/>
      <c r="D30" s="9">
        <v>1184546</v>
      </c>
      <c r="F30" s="9">
        <v>3983255362331</v>
      </c>
      <c r="H30" s="9">
        <v>3983176640000</v>
      </c>
      <c r="J30" s="9">
        <v>79906877</v>
      </c>
      <c r="L30" s="33">
        <f t="shared" si="0"/>
        <v>1.1971872667686662E-6</v>
      </c>
    </row>
    <row r="31" spans="1:12" ht="21.75" customHeight="1" x14ac:dyDescent="0.2">
      <c r="A31" s="73" t="s">
        <v>163</v>
      </c>
      <c r="B31" s="73"/>
      <c r="D31" s="9">
        <v>99197418</v>
      </c>
      <c r="F31" s="9">
        <v>475744903857</v>
      </c>
      <c r="H31" s="9">
        <v>475844000000</v>
      </c>
      <c r="J31" s="9">
        <v>101275</v>
      </c>
      <c r="L31" s="33">
        <f t="shared" si="0"/>
        <v>1.5173304851095191E-9</v>
      </c>
    </row>
    <row r="32" spans="1:12" ht="21.75" customHeight="1" x14ac:dyDescent="0.2">
      <c r="A32" s="73" t="s">
        <v>164</v>
      </c>
      <c r="B32" s="73"/>
      <c r="D32" s="9">
        <v>205389000000</v>
      </c>
      <c r="F32" s="9">
        <v>0</v>
      </c>
      <c r="H32" s="9">
        <v>0</v>
      </c>
      <c r="J32" s="9">
        <v>205389000000</v>
      </c>
      <c r="L32" s="33">
        <f t="shared" si="0"/>
        <v>3.0771956653286498E-3</v>
      </c>
    </row>
    <row r="33" spans="1:12" ht="21.75" customHeight="1" x14ac:dyDescent="0.2">
      <c r="A33" s="73" t="s">
        <v>165</v>
      </c>
      <c r="B33" s="73"/>
      <c r="D33" s="9">
        <v>1500000000000</v>
      </c>
      <c r="F33" s="9">
        <v>0</v>
      </c>
      <c r="H33" s="9">
        <v>0</v>
      </c>
      <c r="J33" s="9">
        <v>1500000000000</v>
      </c>
      <c r="L33" s="33">
        <f t="shared" si="0"/>
        <v>2.2473421156892406E-2</v>
      </c>
    </row>
    <row r="34" spans="1:12" ht="21.75" customHeight="1" x14ac:dyDescent="0.2">
      <c r="A34" s="73" t="s">
        <v>166</v>
      </c>
      <c r="B34" s="73"/>
      <c r="D34" s="9">
        <v>215000000000</v>
      </c>
      <c r="F34" s="9">
        <v>0</v>
      </c>
      <c r="H34" s="9">
        <v>0</v>
      </c>
      <c r="J34" s="9">
        <v>215000000000</v>
      </c>
      <c r="L34" s="33">
        <f t="shared" si="0"/>
        <v>3.2211903658212449E-3</v>
      </c>
    </row>
    <row r="35" spans="1:12" ht="21.75" customHeight="1" x14ac:dyDescent="0.2">
      <c r="A35" s="73" t="s">
        <v>167</v>
      </c>
      <c r="B35" s="73"/>
      <c r="D35" s="9">
        <v>74643000000</v>
      </c>
      <c r="F35" s="9">
        <v>0</v>
      </c>
      <c r="H35" s="9">
        <v>0</v>
      </c>
      <c r="J35" s="9">
        <v>74643000000</v>
      </c>
      <c r="L35" s="33">
        <f t="shared" si="0"/>
        <v>1.1183223836092799E-3</v>
      </c>
    </row>
    <row r="36" spans="1:12" ht="21.75" customHeight="1" x14ac:dyDescent="0.2">
      <c r="A36" s="73" t="s">
        <v>168</v>
      </c>
      <c r="B36" s="73"/>
      <c r="D36" s="9">
        <v>34307000000</v>
      </c>
      <c r="F36" s="9">
        <v>0</v>
      </c>
      <c r="H36" s="9">
        <v>0</v>
      </c>
      <c r="J36" s="9">
        <v>34307000000</v>
      </c>
      <c r="L36" s="33">
        <f t="shared" si="0"/>
        <v>5.1399710641967188E-4</v>
      </c>
    </row>
    <row r="37" spans="1:12" ht="21.75" customHeight="1" x14ac:dyDescent="0.2">
      <c r="A37" s="73" t="s">
        <v>169</v>
      </c>
      <c r="B37" s="73"/>
      <c r="D37" s="9">
        <v>147170000000</v>
      </c>
      <c r="F37" s="9">
        <v>0</v>
      </c>
      <c r="H37" s="9">
        <v>0</v>
      </c>
      <c r="J37" s="9">
        <v>147170000000</v>
      </c>
      <c r="L37" s="33">
        <f t="shared" si="0"/>
        <v>2.2049422611065705E-3</v>
      </c>
    </row>
    <row r="38" spans="1:12" ht="21.75" customHeight="1" x14ac:dyDescent="0.2">
      <c r="A38" s="73" t="s">
        <v>170</v>
      </c>
      <c r="B38" s="73"/>
      <c r="D38" s="9">
        <v>366515000000</v>
      </c>
      <c r="F38" s="9">
        <v>0</v>
      </c>
      <c r="H38" s="9">
        <v>0</v>
      </c>
      <c r="J38" s="9">
        <v>366515000000</v>
      </c>
      <c r="L38" s="33">
        <f t="shared" si="0"/>
        <v>5.4912306368789469E-3</v>
      </c>
    </row>
    <row r="39" spans="1:12" ht="21.75" customHeight="1" x14ac:dyDescent="0.2">
      <c r="A39" s="73" t="s">
        <v>171</v>
      </c>
      <c r="B39" s="73"/>
      <c r="D39" s="9">
        <v>314212000000</v>
      </c>
      <c r="F39" s="9">
        <v>0</v>
      </c>
      <c r="H39" s="9">
        <v>0</v>
      </c>
      <c r="J39" s="9">
        <v>314212000000</v>
      </c>
      <c r="L39" s="33">
        <f t="shared" si="0"/>
        <v>4.7076124056996517E-3</v>
      </c>
    </row>
    <row r="40" spans="1:12" ht="21.75" customHeight="1" x14ac:dyDescent="0.2">
      <c r="A40" s="73" t="s">
        <v>172</v>
      </c>
      <c r="B40" s="73"/>
      <c r="D40" s="9">
        <v>638187000000</v>
      </c>
      <c r="F40" s="9">
        <v>0</v>
      </c>
      <c r="H40" s="9">
        <v>0</v>
      </c>
      <c r="J40" s="9">
        <v>638187000000</v>
      </c>
      <c r="L40" s="33">
        <f t="shared" si="0"/>
        <v>9.5614968185691301E-3</v>
      </c>
    </row>
    <row r="41" spans="1:12" ht="21.75" customHeight="1" x14ac:dyDescent="0.2">
      <c r="A41" s="73" t="s">
        <v>173</v>
      </c>
      <c r="B41" s="73"/>
      <c r="D41" s="9">
        <v>207274000000</v>
      </c>
      <c r="F41" s="9">
        <v>0</v>
      </c>
      <c r="H41" s="9">
        <v>207274000000</v>
      </c>
      <c r="J41" s="9">
        <v>0</v>
      </c>
      <c r="L41" s="33">
        <f t="shared" si="0"/>
        <v>0</v>
      </c>
    </row>
    <row r="42" spans="1:12" ht="21.75" customHeight="1" x14ac:dyDescent="0.2">
      <c r="A42" s="73" t="s">
        <v>174</v>
      </c>
      <c r="B42" s="73"/>
      <c r="D42" s="9">
        <v>128651000000</v>
      </c>
      <c r="F42" s="9">
        <v>0</v>
      </c>
      <c r="H42" s="9">
        <v>128651000000</v>
      </c>
      <c r="J42" s="9">
        <v>0</v>
      </c>
      <c r="L42" s="33">
        <f t="shared" si="0"/>
        <v>0</v>
      </c>
    </row>
    <row r="43" spans="1:12" ht="21.75" customHeight="1" x14ac:dyDescent="0.2">
      <c r="A43" s="73" t="s">
        <v>175</v>
      </c>
      <c r="B43" s="73"/>
      <c r="D43" s="9">
        <v>29138000000</v>
      </c>
      <c r="F43" s="9">
        <v>0</v>
      </c>
      <c r="H43" s="9">
        <v>29138000000</v>
      </c>
      <c r="J43" s="9">
        <v>0</v>
      </c>
      <c r="L43" s="33">
        <f t="shared" si="0"/>
        <v>0</v>
      </c>
    </row>
    <row r="44" spans="1:12" ht="21.75" customHeight="1" x14ac:dyDescent="0.2">
      <c r="A44" s="73" t="s">
        <v>176</v>
      </c>
      <c r="B44" s="73"/>
      <c r="D44" s="9">
        <v>190000000000</v>
      </c>
      <c r="F44" s="9">
        <v>0</v>
      </c>
      <c r="H44" s="9">
        <v>190000000000</v>
      </c>
      <c r="J44" s="9">
        <v>0</v>
      </c>
      <c r="L44" s="33">
        <f t="shared" si="0"/>
        <v>0</v>
      </c>
    </row>
    <row r="45" spans="1:12" ht="21.75" customHeight="1" x14ac:dyDescent="0.2">
      <c r="A45" s="73" t="s">
        <v>177</v>
      </c>
      <c r="B45" s="73"/>
      <c r="D45" s="9">
        <v>127674000000</v>
      </c>
      <c r="F45" s="9">
        <v>0</v>
      </c>
      <c r="H45" s="9">
        <v>127674000000</v>
      </c>
      <c r="J45" s="9">
        <v>0</v>
      </c>
      <c r="L45" s="33">
        <f t="shared" si="0"/>
        <v>0</v>
      </c>
    </row>
    <row r="46" spans="1:12" ht="21.75" customHeight="1" x14ac:dyDescent="0.2">
      <c r="A46" s="73" t="s">
        <v>178</v>
      </c>
      <c r="B46" s="73"/>
      <c r="D46" s="9">
        <v>82891000000</v>
      </c>
      <c r="F46" s="9">
        <v>0</v>
      </c>
      <c r="H46" s="9">
        <v>82891000000</v>
      </c>
      <c r="J46" s="9">
        <v>0</v>
      </c>
      <c r="L46" s="33">
        <f t="shared" si="0"/>
        <v>0</v>
      </c>
    </row>
    <row r="47" spans="1:12" ht="21.75" customHeight="1" x14ac:dyDescent="0.2">
      <c r="A47" s="73" t="s">
        <v>179</v>
      </c>
      <c r="B47" s="73"/>
      <c r="D47" s="9">
        <v>291000000000</v>
      </c>
      <c r="F47" s="9">
        <v>0</v>
      </c>
      <c r="H47" s="9">
        <v>291000000000</v>
      </c>
      <c r="J47" s="9">
        <v>0</v>
      </c>
      <c r="L47" s="33">
        <f t="shared" si="0"/>
        <v>0</v>
      </c>
    </row>
    <row r="48" spans="1:12" ht="21.75" customHeight="1" x14ac:dyDescent="0.2">
      <c r="A48" s="73" t="s">
        <v>180</v>
      </c>
      <c r="B48" s="73"/>
      <c r="D48" s="9">
        <v>557000000000</v>
      </c>
      <c r="F48" s="9">
        <v>0</v>
      </c>
      <c r="H48" s="9">
        <v>557000000000</v>
      </c>
      <c r="J48" s="9">
        <v>0</v>
      </c>
      <c r="L48" s="33">
        <f t="shared" si="0"/>
        <v>0</v>
      </c>
    </row>
    <row r="49" spans="1:12" ht="21.75" customHeight="1" x14ac:dyDescent="0.2">
      <c r="A49" s="73" t="s">
        <v>181</v>
      </c>
      <c r="B49" s="73"/>
      <c r="D49" s="9">
        <v>355000000000</v>
      </c>
      <c r="F49" s="9">
        <v>0</v>
      </c>
      <c r="H49" s="9">
        <v>0</v>
      </c>
      <c r="J49" s="9">
        <v>355000000000</v>
      </c>
      <c r="L49" s="33">
        <f t="shared" si="0"/>
        <v>5.3187096737978695E-3</v>
      </c>
    </row>
    <row r="50" spans="1:12" ht="21.75" customHeight="1" x14ac:dyDescent="0.2">
      <c r="A50" s="73" t="s">
        <v>182</v>
      </c>
      <c r="B50" s="73"/>
      <c r="D50" s="9">
        <v>500000000000</v>
      </c>
      <c r="F50" s="9">
        <v>0</v>
      </c>
      <c r="H50" s="9">
        <v>0</v>
      </c>
      <c r="J50" s="9">
        <v>500000000000</v>
      </c>
      <c r="L50" s="33">
        <f t="shared" si="0"/>
        <v>7.4911403856308019E-3</v>
      </c>
    </row>
    <row r="51" spans="1:12" ht="21.75" customHeight="1" x14ac:dyDescent="0.2">
      <c r="A51" s="73" t="s">
        <v>183</v>
      </c>
      <c r="B51" s="73"/>
      <c r="D51" s="9">
        <v>90000000000</v>
      </c>
      <c r="F51" s="9">
        <v>0</v>
      </c>
      <c r="H51" s="9">
        <v>0</v>
      </c>
      <c r="J51" s="9">
        <v>90000000000</v>
      </c>
      <c r="L51" s="33">
        <f t="shared" si="0"/>
        <v>1.3484052694135444E-3</v>
      </c>
    </row>
    <row r="52" spans="1:12" ht="21.75" customHeight="1" x14ac:dyDescent="0.2">
      <c r="A52" s="73" t="s">
        <v>184</v>
      </c>
      <c r="B52" s="73"/>
      <c r="D52" s="9">
        <v>129000000000</v>
      </c>
      <c r="F52" s="9">
        <v>0</v>
      </c>
      <c r="H52" s="9">
        <v>0</v>
      </c>
      <c r="J52" s="9">
        <v>129000000000</v>
      </c>
      <c r="L52" s="33">
        <f t="shared" si="0"/>
        <v>1.932714219492747E-3</v>
      </c>
    </row>
    <row r="53" spans="1:12" ht="21.75" customHeight="1" x14ac:dyDescent="0.2">
      <c r="A53" s="73" t="s">
        <v>185</v>
      </c>
      <c r="B53" s="73"/>
      <c r="D53" s="9">
        <v>383000000000</v>
      </c>
      <c r="F53" s="9">
        <v>0</v>
      </c>
      <c r="H53" s="9">
        <v>0</v>
      </c>
      <c r="J53" s="9">
        <v>383000000000</v>
      </c>
      <c r="L53" s="33">
        <f t="shared" si="0"/>
        <v>5.7382135353931949E-3</v>
      </c>
    </row>
    <row r="54" spans="1:12" ht="21.75" customHeight="1" x14ac:dyDescent="0.2">
      <c r="A54" s="73" t="s">
        <v>186</v>
      </c>
      <c r="B54" s="73"/>
      <c r="D54" s="9">
        <v>416345000000</v>
      </c>
      <c r="F54" s="9">
        <v>0</v>
      </c>
      <c r="H54" s="9">
        <v>0</v>
      </c>
      <c r="J54" s="9">
        <v>416345000000</v>
      </c>
      <c r="L54" s="33">
        <f t="shared" si="0"/>
        <v>6.2377976877109132E-3</v>
      </c>
    </row>
    <row r="55" spans="1:12" ht="21.75" customHeight="1" x14ac:dyDescent="0.2">
      <c r="A55" s="73" t="s">
        <v>187</v>
      </c>
      <c r="B55" s="73"/>
      <c r="D55" s="9">
        <v>436622000000</v>
      </c>
      <c r="F55" s="9">
        <v>0</v>
      </c>
      <c r="H55" s="9">
        <v>0</v>
      </c>
      <c r="J55" s="9">
        <v>436622000000</v>
      </c>
      <c r="L55" s="33">
        <f t="shared" si="0"/>
        <v>6.5415933949097846E-3</v>
      </c>
    </row>
    <row r="56" spans="1:12" ht="21.75" customHeight="1" x14ac:dyDescent="0.2">
      <c r="A56" s="73" t="s">
        <v>188</v>
      </c>
      <c r="B56" s="73"/>
      <c r="D56" s="9">
        <v>514583000000</v>
      </c>
      <c r="F56" s="9">
        <v>0</v>
      </c>
      <c r="H56" s="9">
        <v>0</v>
      </c>
      <c r="J56" s="9">
        <v>514583000000</v>
      </c>
      <c r="L56" s="33">
        <f t="shared" si="0"/>
        <v>7.7096269861181106E-3</v>
      </c>
    </row>
    <row r="57" spans="1:12" ht="21.75" customHeight="1" x14ac:dyDescent="0.2">
      <c r="A57" s="73" t="s">
        <v>189</v>
      </c>
      <c r="B57" s="73"/>
      <c r="D57" s="9">
        <v>1471277000000</v>
      </c>
      <c r="F57" s="9">
        <v>0</v>
      </c>
      <c r="H57" s="9">
        <v>0</v>
      </c>
      <c r="J57" s="9">
        <v>1471277000000</v>
      </c>
      <c r="L57" s="33">
        <f t="shared" si="0"/>
        <v>2.2043085106299459E-2</v>
      </c>
    </row>
    <row r="58" spans="1:12" ht="21.75" customHeight="1" x14ac:dyDescent="0.2">
      <c r="A58" s="73" t="s">
        <v>190</v>
      </c>
      <c r="B58" s="73"/>
      <c r="D58" s="9">
        <v>412370000000</v>
      </c>
      <c r="F58" s="9">
        <v>0</v>
      </c>
      <c r="H58" s="9">
        <v>0</v>
      </c>
      <c r="J58" s="9">
        <v>412370000000</v>
      </c>
      <c r="L58" s="33">
        <f t="shared" si="0"/>
        <v>6.1782431216451479E-3</v>
      </c>
    </row>
    <row r="59" spans="1:12" ht="21.75" customHeight="1" x14ac:dyDescent="0.2">
      <c r="A59" s="73" t="s">
        <v>191</v>
      </c>
      <c r="B59" s="73"/>
      <c r="D59" s="9">
        <v>227735000000</v>
      </c>
      <c r="F59" s="9">
        <v>0</v>
      </c>
      <c r="H59" s="9">
        <v>0</v>
      </c>
      <c r="J59" s="9">
        <v>227735000000</v>
      </c>
      <c r="L59" s="33">
        <f t="shared" si="0"/>
        <v>3.4119897114432613E-3</v>
      </c>
    </row>
    <row r="60" spans="1:12" ht="21.75" customHeight="1" x14ac:dyDescent="0.2">
      <c r="A60" s="73" t="s">
        <v>192</v>
      </c>
      <c r="B60" s="73"/>
      <c r="D60" s="9">
        <v>1010850000000</v>
      </c>
      <c r="F60" s="9">
        <v>0</v>
      </c>
      <c r="H60" s="9">
        <v>0</v>
      </c>
      <c r="J60" s="9">
        <v>1010850000000</v>
      </c>
      <c r="L60" s="33">
        <f t="shared" si="0"/>
        <v>1.5144838517629792E-2</v>
      </c>
    </row>
    <row r="61" spans="1:12" ht="21.75" customHeight="1" x14ac:dyDescent="0.2">
      <c r="A61" s="73" t="s">
        <v>193</v>
      </c>
      <c r="B61" s="73"/>
      <c r="D61" s="9">
        <v>622618000000</v>
      </c>
      <c r="F61" s="9">
        <v>0</v>
      </c>
      <c r="H61" s="9">
        <v>0</v>
      </c>
      <c r="J61" s="9">
        <v>622618000000</v>
      </c>
      <c r="L61" s="33">
        <f t="shared" si="0"/>
        <v>9.3282376892413581E-3</v>
      </c>
    </row>
    <row r="62" spans="1:12" ht="21.75" customHeight="1" x14ac:dyDescent="0.2">
      <c r="A62" s="73" t="s">
        <v>194</v>
      </c>
      <c r="B62" s="73"/>
      <c r="D62" s="9">
        <v>589539000000</v>
      </c>
      <c r="F62" s="9">
        <v>0</v>
      </c>
      <c r="H62" s="9">
        <v>0</v>
      </c>
      <c r="J62" s="9">
        <v>589539000000</v>
      </c>
      <c r="L62" s="33">
        <f t="shared" si="0"/>
        <v>8.8326388236087943E-3</v>
      </c>
    </row>
    <row r="63" spans="1:12" ht="21.75" customHeight="1" x14ac:dyDescent="0.2">
      <c r="A63" s="73" t="s">
        <v>195</v>
      </c>
      <c r="B63" s="73"/>
      <c r="D63" s="9">
        <v>500000000000</v>
      </c>
      <c r="F63" s="9">
        <v>0</v>
      </c>
      <c r="H63" s="9">
        <v>500000000000</v>
      </c>
      <c r="J63" s="9">
        <v>0</v>
      </c>
      <c r="L63" s="33">
        <f t="shared" si="0"/>
        <v>0</v>
      </c>
    </row>
    <row r="64" spans="1:12" ht="21.75" customHeight="1" x14ac:dyDescent="0.2">
      <c r="A64" s="73" t="s">
        <v>196</v>
      </c>
      <c r="B64" s="73"/>
      <c r="D64" s="9">
        <v>1388058000000</v>
      </c>
      <c r="F64" s="9">
        <v>0</v>
      </c>
      <c r="H64" s="9">
        <v>0</v>
      </c>
      <c r="J64" s="9">
        <v>1388058000000</v>
      </c>
      <c r="L64" s="33">
        <f t="shared" si="0"/>
        <v>2.0796274682795841E-2</v>
      </c>
    </row>
    <row r="65" spans="1:12" ht="21.75" customHeight="1" x14ac:dyDescent="0.2">
      <c r="A65" s="73" t="s">
        <v>197</v>
      </c>
      <c r="B65" s="73"/>
      <c r="D65" s="9">
        <v>766320</v>
      </c>
      <c r="F65" s="9">
        <v>49016396538</v>
      </c>
      <c r="H65" s="9">
        <v>49016300000</v>
      </c>
      <c r="J65" s="9">
        <v>862858</v>
      </c>
      <c r="L65" s="33">
        <f t="shared" si="0"/>
        <v>1.2927580821729246E-8</v>
      </c>
    </row>
    <row r="66" spans="1:12" ht="21.75" customHeight="1" x14ac:dyDescent="0.2">
      <c r="A66" s="73" t="s">
        <v>198</v>
      </c>
      <c r="B66" s="73"/>
      <c r="D66" s="9">
        <v>1000000000000</v>
      </c>
      <c r="F66" s="9">
        <v>0</v>
      </c>
      <c r="H66" s="9">
        <v>0</v>
      </c>
      <c r="J66" s="9">
        <v>1000000000000</v>
      </c>
      <c r="L66" s="33">
        <f t="shared" si="0"/>
        <v>1.4982280771261604E-2</v>
      </c>
    </row>
    <row r="67" spans="1:12" ht="21.75" customHeight="1" x14ac:dyDescent="0.2">
      <c r="A67" s="73" t="s">
        <v>199</v>
      </c>
      <c r="B67" s="73"/>
      <c r="D67" s="9">
        <v>243012010000</v>
      </c>
      <c r="F67" s="9">
        <v>0</v>
      </c>
      <c r="H67" s="9">
        <v>0</v>
      </c>
      <c r="J67" s="9">
        <v>243012010000</v>
      </c>
      <c r="L67" s="33">
        <f t="shared" si="0"/>
        <v>3.6408741646086328E-3</v>
      </c>
    </row>
    <row r="68" spans="1:12" ht="21.75" customHeight="1" x14ac:dyDescent="0.2">
      <c r="A68" s="73" t="s">
        <v>200</v>
      </c>
      <c r="B68" s="73"/>
      <c r="D68" s="9">
        <v>884423000000</v>
      </c>
      <c r="F68" s="9">
        <v>0</v>
      </c>
      <c r="H68" s="9">
        <v>0</v>
      </c>
      <c r="J68" s="9">
        <v>884423000000</v>
      </c>
      <c r="L68" s="33">
        <f t="shared" si="0"/>
        <v>1.3250673706561501E-2</v>
      </c>
    </row>
    <row r="69" spans="1:12" ht="21.75" customHeight="1" x14ac:dyDescent="0.2">
      <c r="A69" s="73" t="s">
        <v>201</v>
      </c>
      <c r="B69" s="73"/>
      <c r="D69" s="9">
        <v>550746000000</v>
      </c>
      <c r="F69" s="9">
        <v>0</v>
      </c>
      <c r="H69" s="9">
        <v>0</v>
      </c>
      <c r="J69" s="9">
        <v>550746000000</v>
      </c>
      <c r="L69" s="33">
        <f t="shared" si="0"/>
        <v>8.2514312056492442E-3</v>
      </c>
    </row>
    <row r="70" spans="1:12" ht="21.75" customHeight="1" x14ac:dyDescent="0.2">
      <c r="A70" s="73" t="s">
        <v>202</v>
      </c>
      <c r="B70" s="73"/>
      <c r="D70" s="9">
        <v>115577000000</v>
      </c>
      <c r="F70" s="9">
        <v>0</v>
      </c>
      <c r="H70" s="9">
        <v>0</v>
      </c>
      <c r="J70" s="9">
        <v>115577000000</v>
      </c>
      <c r="L70" s="33">
        <f t="shared" si="0"/>
        <v>1.7316070647001025E-3</v>
      </c>
    </row>
    <row r="71" spans="1:12" ht="21.75" customHeight="1" x14ac:dyDescent="0.2">
      <c r="A71" s="73" t="s">
        <v>203</v>
      </c>
      <c r="B71" s="73"/>
      <c r="D71" s="9">
        <v>933114000000</v>
      </c>
      <c r="F71" s="9">
        <v>0</v>
      </c>
      <c r="H71" s="9">
        <v>0</v>
      </c>
      <c r="J71" s="9">
        <v>933114000000</v>
      </c>
      <c r="L71" s="33">
        <f t="shared" si="0"/>
        <v>1.3980175939595002E-2</v>
      </c>
    </row>
    <row r="72" spans="1:12" ht="21.75" customHeight="1" x14ac:dyDescent="0.2">
      <c r="A72" s="73" t="s">
        <v>204</v>
      </c>
      <c r="B72" s="73"/>
      <c r="D72" s="9">
        <v>337400000000</v>
      </c>
      <c r="F72" s="9">
        <v>0</v>
      </c>
      <c r="H72" s="9">
        <v>0</v>
      </c>
      <c r="J72" s="9">
        <v>337400000000</v>
      </c>
      <c r="L72" s="33">
        <f t="shared" si="0"/>
        <v>5.0550215322236651E-3</v>
      </c>
    </row>
    <row r="73" spans="1:12" ht="21.75" customHeight="1" x14ac:dyDescent="0.2">
      <c r="A73" s="73" t="s">
        <v>205</v>
      </c>
      <c r="B73" s="73"/>
      <c r="D73" s="9">
        <v>0</v>
      </c>
      <c r="F73" s="9">
        <v>810000000000</v>
      </c>
      <c r="H73" s="9">
        <v>0</v>
      </c>
      <c r="J73" s="9">
        <v>810000000000</v>
      </c>
      <c r="L73" s="33">
        <f t="shared" si="0"/>
        <v>1.2135647424721899E-2</v>
      </c>
    </row>
    <row r="74" spans="1:12" ht="21.75" customHeight="1" x14ac:dyDescent="0.2">
      <c r="A74" s="73" t="s">
        <v>206</v>
      </c>
      <c r="B74" s="73"/>
      <c r="D74" s="9">
        <v>0</v>
      </c>
      <c r="F74" s="9">
        <v>300000000000</v>
      </c>
      <c r="H74" s="9">
        <v>0</v>
      </c>
      <c r="J74" s="9">
        <v>300000000000</v>
      </c>
      <c r="L74" s="33">
        <f t="shared" ref="L74:L104" si="1">J74/$Q$9</f>
        <v>4.4946842313784811E-3</v>
      </c>
    </row>
    <row r="75" spans="1:12" ht="21.75" customHeight="1" x14ac:dyDescent="0.2">
      <c r="A75" s="73" t="s">
        <v>207</v>
      </c>
      <c r="B75" s="73"/>
      <c r="D75" s="9">
        <v>0</v>
      </c>
      <c r="F75" s="9">
        <v>306979000000</v>
      </c>
      <c r="H75" s="9">
        <v>0</v>
      </c>
      <c r="J75" s="9">
        <v>306979000000</v>
      </c>
      <c r="L75" s="33">
        <f t="shared" si="1"/>
        <v>4.5992455688811159E-3</v>
      </c>
    </row>
    <row r="76" spans="1:12" ht="21.75" customHeight="1" x14ac:dyDescent="0.2">
      <c r="A76" s="73" t="s">
        <v>208</v>
      </c>
      <c r="B76" s="73"/>
      <c r="D76" s="9">
        <v>0</v>
      </c>
      <c r="F76" s="9">
        <v>304230000000</v>
      </c>
      <c r="H76" s="9">
        <v>0</v>
      </c>
      <c r="J76" s="9">
        <v>304230000000</v>
      </c>
      <c r="L76" s="33">
        <f t="shared" si="1"/>
        <v>4.5580592790409177E-3</v>
      </c>
    </row>
    <row r="77" spans="1:12" ht="21.75" customHeight="1" x14ac:dyDescent="0.2">
      <c r="A77" s="73" t="s">
        <v>209</v>
      </c>
      <c r="B77" s="73"/>
      <c r="D77" s="9">
        <v>0</v>
      </c>
      <c r="F77" s="9">
        <v>3000000000000</v>
      </c>
      <c r="H77" s="9">
        <v>0</v>
      </c>
      <c r="J77" s="9">
        <v>3000000000000</v>
      </c>
      <c r="L77" s="33">
        <f t="shared" si="1"/>
        <v>4.4946842313784811E-2</v>
      </c>
    </row>
    <row r="78" spans="1:12" ht="21.75" customHeight="1" x14ac:dyDescent="0.2">
      <c r="A78" s="73" t="s">
        <v>210</v>
      </c>
      <c r="B78" s="73"/>
      <c r="D78" s="9">
        <v>0</v>
      </c>
      <c r="F78" s="9">
        <v>652000000000</v>
      </c>
      <c r="H78" s="9">
        <v>0</v>
      </c>
      <c r="J78" s="9">
        <v>652000000000</v>
      </c>
      <c r="L78" s="33">
        <f t="shared" si="1"/>
        <v>9.7684470628625654E-3</v>
      </c>
    </row>
    <row r="79" spans="1:12" ht="21.75" customHeight="1" x14ac:dyDescent="0.2">
      <c r="A79" s="73" t="s">
        <v>211</v>
      </c>
      <c r="B79" s="73"/>
      <c r="D79" s="9">
        <v>0</v>
      </c>
      <c r="F79" s="9">
        <v>541000000000</v>
      </c>
      <c r="H79" s="9">
        <v>0</v>
      </c>
      <c r="J79" s="9">
        <v>541000000000</v>
      </c>
      <c r="L79" s="33">
        <f t="shared" si="1"/>
        <v>8.105413897252528E-3</v>
      </c>
    </row>
    <row r="80" spans="1:12" ht="21.75" customHeight="1" x14ac:dyDescent="0.2">
      <c r="A80" s="73" t="s">
        <v>212</v>
      </c>
      <c r="B80" s="73"/>
      <c r="D80" s="9">
        <v>0</v>
      </c>
      <c r="F80" s="9">
        <v>1267429000000</v>
      </c>
      <c r="H80" s="9">
        <v>0</v>
      </c>
      <c r="J80" s="9">
        <v>1267429000000</v>
      </c>
      <c r="L80" s="33">
        <f t="shared" si="1"/>
        <v>1.8988977135639323E-2</v>
      </c>
    </row>
    <row r="81" spans="1:12" ht="21.75" customHeight="1" x14ac:dyDescent="0.2">
      <c r="A81" s="73" t="s">
        <v>213</v>
      </c>
      <c r="B81" s="73"/>
      <c r="D81" s="9">
        <v>0</v>
      </c>
      <c r="F81" s="9">
        <v>475368000000</v>
      </c>
      <c r="H81" s="9">
        <v>0</v>
      </c>
      <c r="J81" s="9">
        <v>475368000000</v>
      </c>
      <c r="L81" s="33">
        <f t="shared" si="1"/>
        <v>7.1220968456730867E-3</v>
      </c>
    </row>
    <row r="82" spans="1:12" ht="21.75" customHeight="1" x14ac:dyDescent="0.2">
      <c r="A82" s="73" t="s">
        <v>214</v>
      </c>
      <c r="B82" s="73"/>
      <c r="D82" s="9">
        <v>0</v>
      </c>
      <c r="F82" s="9">
        <v>263370000000</v>
      </c>
      <c r="H82" s="9">
        <v>0</v>
      </c>
      <c r="J82" s="9">
        <v>263370000000</v>
      </c>
      <c r="L82" s="33">
        <f t="shared" si="1"/>
        <v>3.9458832867271688E-3</v>
      </c>
    </row>
    <row r="83" spans="1:12" ht="21.75" customHeight="1" x14ac:dyDescent="0.2">
      <c r="A83" s="73" t="s">
        <v>215</v>
      </c>
      <c r="B83" s="73"/>
      <c r="D83" s="9">
        <v>0</v>
      </c>
      <c r="F83" s="9">
        <v>511750000000</v>
      </c>
      <c r="H83" s="9">
        <v>0</v>
      </c>
      <c r="J83" s="9">
        <v>511750000000</v>
      </c>
      <c r="L83" s="33">
        <f t="shared" si="1"/>
        <v>7.6671821846931261E-3</v>
      </c>
    </row>
    <row r="84" spans="1:12" ht="21.75" customHeight="1" x14ac:dyDescent="0.2">
      <c r="A84" s="73" t="s">
        <v>216</v>
      </c>
      <c r="B84" s="73"/>
      <c r="D84" s="9">
        <v>0</v>
      </c>
      <c r="F84" s="9">
        <v>137000000000</v>
      </c>
      <c r="H84" s="9">
        <v>0</v>
      </c>
      <c r="J84" s="9">
        <v>137000000000</v>
      </c>
      <c r="L84" s="33">
        <f t="shared" si="1"/>
        <v>2.0525724656628398E-3</v>
      </c>
    </row>
    <row r="85" spans="1:12" ht="21.75" customHeight="1" x14ac:dyDescent="0.2">
      <c r="A85" s="73" t="s">
        <v>217</v>
      </c>
      <c r="B85" s="73"/>
      <c r="D85" s="9">
        <v>0</v>
      </c>
      <c r="F85" s="9">
        <v>854167000000</v>
      </c>
      <c r="H85" s="9">
        <v>0</v>
      </c>
      <c r="J85" s="9">
        <v>854167000000</v>
      </c>
      <c r="L85" s="33">
        <f t="shared" si="1"/>
        <v>1.2797369819546212E-2</v>
      </c>
    </row>
    <row r="86" spans="1:12" ht="21.75" customHeight="1" x14ac:dyDescent="0.2">
      <c r="A86" s="73" t="s">
        <v>218</v>
      </c>
      <c r="B86" s="73"/>
      <c r="D86" s="9">
        <v>0</v>
      </c>
      <c r="F86" s="9">
        <v>696920000000</v>
      </c>
      <c r="H86" s="9">
        <v>0</v>
      </c>
      <c r="J86" s="9">
        <v>696920000000</v>
      </c>
      <c r="L86" s="33">
        <f t="shared" si="1"/>
        <v>1.0441451115107638E-2</v>
      </c>
    </row>
    <row r="87" spans="1:12" ht="21.75" customHeight="1" x14ac:dyDescent="0.2">
      <c r="A87" s="73" t="s">
        <v>219</v>
      </c>
      <c r="B87" s="73"/>
      <c r="D87" s="9">
        <v>0</v>
      </c>
      <c r="F87" s="9">
        <v>1347000000000</v>
      </c>
      <c r="H87" s="9">
        <v>0</v>
      </c>
      <c r="J87" s="9">
        <v>1347000000000</v>
      </c>
      <c r="L87" s="33">
        <f t="shared" si="1"/>
        <v>2.0181132198889382E-2</v>
      </c>
    </row>
    <row r="88" spans="1:12" ht="21.75" customHeight="1" x14ac:dyDescent="0.2">
      <c r="A88" s="73" t="s">
        <v>220</v>
      </c>
      <c r="B88" s="73"/>
      <c r="D88" s="9">
        <v>0</v>
      </c>
      <c r="F88" s="9">
        <v>760000000000</v>
      </c>
      <c r="H88" s="9">
        <v>0</v>
      </c>
      <c r="J88" s="9">
        <v>760000000000</v>
      </c>
      <c r="L88" s="33">
        <f t="shared" si="1"/>
        <v>1.1386533386158819E-2</v>
      </c>
    </row>
    <row r="89" spans="1:12" ht="21.75" customHeight="1" x14ac:dyDescent="0.2">
      <c r="A89" s="73" t="s">
        <v>221</v>
      </c>
      <c r="B89" s="73"/>
      <c r="D89" s="9">
        <v>0</v>
      </c>
      <c r="F89" s="9">
        <v>5000000000000</v>
      </c>
      <c r="H89" s="9">
        <v>0</v>
      </c>
      <c r="J89" s="9">
        <v>5000000000000</v>
      </c>
      <c r="L89" s="33">
        <f t="shared" si="1"/>
        <v>7.4911403856308026E-2</v>
      </c>
    </row>
    <row r="90" spans="1:12" ht="21.75" customHeight="1" x14ac:dyDescent="0.2">
      <c r="A90" s="73" t="s">
        <v>222</v>
      </c>
      <c r="B90" s="73"/>
      <c r="D90" s="9">
        <v>0</v>
      </c>
      <c r="F90" s="9">
        <v>133850000000</v>
      </c>
      <c r="H90" s="9">
        <v>0</v>
      </c>
      <c r="J90" s="9">
        <v>133850000000</v>
      </c>
      <c r="L90" s="33">
        <f t="shared" si="1"/>
        <v>2.005378281233366E-3</v>
      </c>
    </row>
    <row r="91" spans="1:12" ht="21.75" customHeight="1" x14ac:dyDescent="0.2">
      <c r="A91" s="73" t="s">
        <v>223</v>
      </c>
      <c r="B91" s="73"/>
      <c r="D91" s="9">
        <v>0</v>
      </c>
      <c r="F91" s="9">
        <v>1059000000000</v>
      </c>
      <c r="H91" s="9">
        <v>0</v>
      </c>
      <c r="J91" s="9">
        <v>1059000000000</v>
      </c>
      <c r="L91" s="33">
        <f t="shared" si="1"/>
        <v>1.5866235336766038E-2</v>
      </c>
    </row>
    <row r="92" spans="1:12" ht="21.75" customHeight="1" x14ac:dyDescent="0.2">
      <c r="A92" s="73" t="s">
        <v>224</v>
      </c>
      <c r="B92" s="73"/>
      <c r="D92" s="9">
        <v>0</v>
      </c>
      <c r="F92" s="9">
        <v>704578000000</v>
      </c>
      <c r="H92" s="9">
        <v>0</v>
      </c>
      <c r="J92" s="9">
        <v>704578000000</v>
      </c>
      <c r="L92" s="33">
        <f t="shared" si="1"/>
        <v>1.055618542125396E-2</v>
      </c>
    </row>
    <row r="93" spans="1:12" ht="21.75" customHeight="1" x14ac:dyDescent="0.2">
      <c r="A93" s="73" t="s">
        <v>225</v>
      </c>
      <c r="B93" s="73"/>
      <c r="D93" s="9">
        <v>0</v>
      </c>
      <c r="F93" s="9">
        <v>997000000000</v>
      </c>
      <c r="H93" s="9">
        <v>0</v>
      </c>
      <c r="J93" s="9">
        <v>997000000000</v>
      </c>
      <c r="L93" s="33">
        <f t="shared" si="1"/>
        <v>1.493733392894782E-2</v>
      </c>
    </row>
    <row r="94" spans="1:12" ht="21.75" customHeight="1" x14ac:dyDescent="0.2">
      <c r="A94" s="73" t="s">
        <v>226</v>
      </c>
      <c r="B94" s="73"/>
      <c r="D94" s="9">
        <v>0</v>
      </c>
      <c r="F94" s="9">
        <v>1246000000000</v>
      </c>
      <c r="H94" s="9">
        <v>0</v>
      </c>
      <c r="J94" s="9">
        <v>1246000000000</v>
      </c>
      <c r="L94" s="33">
        <f t="shared" si="1"/>
        <v>1.8667921840991961E-2</v>
      </c>
    </row>
    <row r="95" spans="1:12" ht="21.75" customHeight="1" x14ac:dyDescent="0.2">
      <c r="A95" s="73" t="s">
        <v>227</v>
      </c>
      <c r="B95" s="73"/>
      <c r="D95" s="9">
        <v>0</v>
      </c>
      <c r="F95" s="9">
        <v>150000000000</v>
      </c>
      <c r="H95" s="9">
        <v>0</v>
      </c>
      <c r="J95" s="9">
        <v>150000000000</v>
      </c>
      <c r="L95" s="33">
        <f t="shared" si="1"/>
        <v>2.2473421156892406E-3</v>
      </c>
    </row>
    <row r="96" spans="1:12" ht="21.75" customHeight="1" x14ac:dyDescent="0.2">
      <c r="A96" s="73" t="s">
        <v>228</v>
      </c>
      <c r="B96" s="73"/>
      <c r="D96" s="9">
        <v>0</v>
      </c>
      <c r="F96" s="9">
        <v>544354000000</v>
      </c>
      <c r="H96" s="9">
        <v>0</v>
      </c>
      <c r="J96" s="9">
        <v>544354000000</v>
      </c>
      <c r="L96" s="33">
        <f t="shared" si="1"/>
        <v>8.1556644669593392E-3</v>
      </c>
    </row>
    <row r="97" spans="1:12" ht="21.75" customHeight="1" x14ac:dyDescent="0.2">
      <c r="A97" s="73" t="s">
        <v>229</v>
      </c>
      <c r="B97" s="73"/>
      <c r="D97" s="9">
        <v>0</v>
      </c>
      <c r="F97" s="9">
        <v>2500000000000</v>
      </c>
      <c r="H97" s="9">
        <v>0</v>
      </c>
      <c r="J97" s="9">
        <v>2500000000000</v>
      </c>
      <c r="L97" s="33">
        <f t="shared" si="1"/>
        <v>3.7455701928154013E-2</v>
      </c>
    </row>
    <row r="98" spans="1:12" ht="21.75" customHeight="1" x14ac:dyDescent="0.2">
      <c r="A98" s="73" t="s">
        <v>230</v>
      </c>
      <c r="B98" s="73"/>
      <c r="D98" s="9">
        <v>0</v>
      </c>
      <c r="F98" s="9">
        <v>1772438000000</v>
      </c>
      <c r="H98" s="9">
        <v>0</v>
      </c>
      <c r="J98" s="9">
        <v>1772438000000</v>
      </c>
      <c r="L98" s="33">
        <f t="shared" si="1"/>
        <v>2.6555163765653377E-2</v>
      </c>
    </row>
    <row r="99" spans="1:12" ht="21.75" customHeight="1" x14ac:dyDescent="0.2">
      <c r="A99" s="73" t="s">
        <v>231</v>
      </c>
      <c r="B99" s="73"/>
      <c r="D99" s="9">
        <v>0</v>
      </c>
      <c r="F99" s="9">
        <v>1841520000000</v>
      </c>
      <c r="H99" s="9">
        <v>0</v>
      </c>
      <c r="J99" s="9">
        <v>1841520000000</v>
      </c>
      <c r="L99" s="33">
        <f t="shared" si="1"/>
        <v>2.7590169685893669E-2</v>
      </c>
    </row>
    <row r="100" spans="1:12" ht="21.75" customHeight="1" x14ac:dyDescent="0.2">
      <c r="A100" s="73" t="s">
        <v>232</v>
      </c>
      <c r="B100" s="73"/>
      <c r="D100" s="9">
        <v>0</v>
      </c>
      <c r="F100" s="9">
        <v>45000000000</v>
      </c>
      <c r="H100" s="9">
        <v>0</v>
      </c>
      <c r="J100" s="9">
        <v>45000000000</v>
      </c>
      <c r="L100" s="33">
        <f t="shared" si="1"/>
        <v>6.7420263470677221E-4</v>
      </c>
    </row>
    <row r="101" spans="1:12" ht="21.75" customHeight="1" x14ac:dyDescent="0.2">
      <c r="A101" s="73" t="s">
        <v>233</v>
      </c>
      <c r="B101" s="73"/>
      <c r="D101" s="9">
        <v>0</v>
      </c>
      <c r="F101" s="9">
        <v>1500000000000</v>
      </c>
      <c r="H101" s="9">
        <v>0</v>
      </c>
      <c r="J101" s="9">
        <v>1500000000000</v>
      </c>
      <c r="L101" s="33">
        <f t="shared" si="1"/>
        <v>2.2473421156892406E-2</v>
      </c>
    </row>
    <row r="102" spans="1:12" ht="21.75" customHeight="1" x14ac:dyDescent="0.2">
      <c r="A102" s="73" t="s">
        <v>234</v>
      </c>
      <c r="B102" s="73"/>
      <c r="D102" s="9">
        <v>0</v>
      </c>
      <c r="F102" s="9">
        <v>647916000000</v>
      </c>
      <c r="H102" s="9">
        <v>0</v>
      </c>
      <c r="J102" s="9">
        <v>647916000000</v>
      </c>
      <c r="L102" s="33">
        <f t="shared" si="1"/>
        <v>9.7072594281927341E-3</v>
      </c>
    </row>
    <row r="103" spans="1:12" ht="21.75" customHeight="1" x14ac:dyDescent="0.2">
      <c r="A103" s="73" t="s">
        <v>235</v>
      </c>
      <c r="B103" s="73"/>
      <c r="D103" s="9">
        <v>0</v>
      </c>
      <c r="F103" s="9">
        <v>2195316000000</v>
      </c>
      <c r="H103" s="9">
        <v>0</v>
      </c>
      <c r="J103" s="9">
        <v>2195316000000</v>
      </c>
      <c r="L103" s="33">
        <f t="shared" si="1"/>
        <v>3.2890840693642939E-2</v>
      </c>
    </row>
    <row r="104" spans="1:12" ht="21.75" customHeight="1" x14ac:dyDescent="0.2">
      <c r="A104" s="75" t="s">
        <v>236</v>
      </c>
      <c r="B104" s="75"/>
      <c r="D104" s="13">
        <v>0</v>
      </c>
      <c r="F104" s="13">
        <v>188844000000</v>
      </c>
      <c r="H104" s="13">
        <v>0</v>
      </c>
      <c r="J104" s="13">
        <v>188844000000</v>
      </c>
      <c r="L104" s="33">
        <f t="shared" si="1"/>
        <v>2.8293138299681263E-3</v>
      </c>
    </row>
    <row r="105" spans="1:12" ht="21.75" customHeight="1" x14ac:dyDescent="0.2">
      <c r="A105" s="77" t="s">
        <v>34</v>
      </c>
      <c r="B105" s="77"/>
      <c r="D105" s="16">
        <f>SUM(D9:D104)</f>
        <v>18278707097485</v>
      </c>
      <c r="F105" s="16">
        <f>SUM(F9:F104)</f>
        <v>71888319770396</v>
      </c>
      <c r="H105" s="16">
        <f>SUM(H9:H104)</f>
        <v>41114689530289</v>
      </c>
      <c r="J105" s="16">
        <f>SUM(J9:J104)</f>
        <v>49052337337592</v>
      </c>
      <c r="L105" s="33"/>
    </row>
  </sheetData>
  <mergeCells count="103">
    <mergeCell ref="A102:B102"/>
    <mergeCell ref="A103:B103"/>
    <mergeCell ref="A104:B104"/>
    <mergeCell ref="A105:B105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L1"/>
    <mergeCell ref="A2:L2"/>
    <mergeCell ref="A3:L3"/>
    <mergeCell ref="B5:L5"/>
    <mergeCell ref="F6:H6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7"/>
  <sheetViews>
    <sheetView rightToLeft="1" workbookViewId="0">
      <selection activeCell="F29" sqref="F2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1.75" customHeight="1" x14ac:dyDescent="0.2">
      <c r="A2" s="66" t="s">
        <v>237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4.45" customHeight="1" x14ac:dyDescent="0.2"/>
    <row r="5" spans="1:10" ht="29.1" customHeight="1" x14ac:dyDescent="0.2">
      <c r="A5" s="1" t="s">
        <v>238</v>
      </c>
      <c r="B5" s="68" t="s">
        <v>239</v>
      </c>
      <c r="C5" s="68"/>
      <c r="D5" s="68"/>
      <c r="E5" s="68"/>
      <c r="F5" s="68"/>
      <c r="G5" s="68"/>
      <c r="H5" s="68"/>
      <c r="I5" s="68"/>
      <c r="J5" s="68"/>
    </row>
    <row r="6" spans="1:10" ht="14.45" customHeight="1" x14ac:dyDescent="0.2"/>
    <row r="7" spans="1:10" ht="14.45" customHeight="1" x14ac:dyDescent="0.2">
      <c r="A7" s="69" t="s">
        <v>240</v>
      </c>
      <c r="B7" s="69"/>
      <c r="D7" s="2" t="s">
        <v>241</v>
      </c>
      <c r="F7" s="2" t="s">
        <v>138</v>
      </c>
      <c r="H7" s="2" t="s">
        <v>242</v>
      </c>
      <c r="J7" s="2" t="s">
        <v>243</v>
      </c>
    </row>
    <row r="8" spans="1:10" ht="21.75" customHeight="1" x14ac:dyDescent="0.2">
      <c r="A8" s="71" t="s">
        <v>244</v>
      </c>
      <c r="B8" s="71"/>
      <c r="D8" s="5" t="s">
        <v>245</v>
      </c>
      <c r="F8" s="6">
        <f>'درآمد سرمایه گذاری در سهام'!U29</f>
        <v>554206336347</v>
      </c>
      <c r="H8" s="24">
        <f>$F8/F13</f>
        <v>5.8498103049542401E-2</v>
      </c>
      <c r="J8" s="7">
        <v>-0.01</v>
      </c>
    </row>
    <row r="9" spans="1:10" ht="21.75" customHeight="1" x14ac:dyDescent="0.2">
      <c r="A9" s="73" t="s">
        <v>246</v>
      </c>
      <c r="B9" s="73"/>
      <c r="D9" s="8" t="s">
        <v>247</v>
      </c>
      <c r="F9" s="9">
        <f>'درآمد سرمایه گذاری در صندوق'!U35</f>
        <v>631271092802</v>
      </c>
      <c r="H9" s="10">
        <v>-3.76</v>
      </c>
      <c r="J9" s="10">
        <v>-0.08</v>
      </c>
    </row>
    <row r="10" spans="1:10" ht="21.75" customHeight="1" x14ac:dyDescent="0.2">
      <c r="A10" s="73" t="s">
        <v>248</v>
      </c>
      <c r="B10" s="73"/>
      <c r="D10" s="8" t="s">
        <v>249</v>
      </c>
      <c r="F10" s="9">
        <f>'درآمد سرمایه گذاری در اوراق به'!R31</f>
        <v>2712468738924</v>
      </c>
      <c r="H10" s="10">
        <v>38.950000000000003</v>
      </c>
      <c r="J10" s="10">
        <v>0.84</v>
      </c>
    </row>
    <row r="11" spans="1:10" ht="21.75" customHeight="1" x14ac:dyDescent="0.2">
      <c r="A11" s="73" t="s">
        <v>250</v>
      </c>
      <c r="B11" s="73"/>
      <c r="D11" s="8" t="s">
        <v>251</v>
      </c>
      <c r="F11" s="9">
        <f>'درآمد سپرده بانکی'!H216</f>
        <v>5573998405720</v>
      </c>
      <c r="H11" s="10">
        <v>64.510000000000005</v>
      </c>
      <c r="J11" s="10">
        <v>1.38</v>
      </c>
    </row>
    <row r="12" spans="1:10" ht="21.75" customHeight="1" x14ac:dyDescent="0.2">
      <c r="A12" s="75" t="s">
        <v>252</v>
      </c>
      <c r="B12" s="75"/>
      <c r="D12" s="11" t="s">
        <v>253</v>
      </c>
      <c r="F12" s="13">
        <f>'سایر درآمدها'!F11</f>
        <v>1975219429</v>
      </c>
      <c r="H12" s="14">
        <v>0.14000000000000001</v>
      </c>
      <c r="J12" s="14">
        <v>0</v>
      </c>
    </row>
    <row r="13" spans="1:10" ht="21.75" customHeight="1" x14ac:dyDescent="0.2">
      <c r="A13" s="77" t="s">
        <v>34</v>
      </c>
      <c r="B13" s="77"/>
      <c r="D13" s="16"/>
      <c r="F13" s="16">
        <f>SUM(F8:F12)</f>
        <v>9473919793222</v>
      </c>
      <c r="H13" s="17">
        <v>99.45</v>
      </c>
      <c r="J13" s="17">
        <v>2.13</v>
      </c>
    </row>
    <row r="16" spans="1:10" x14ac:dyDescent="0.2">
      <c r="F16" s="23"/>
    </row>
    <row r="17" spans="6:6" x14ac:dyDescent="0.2">
      <c r="F17" s="23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صورت وضعیت</vt:lpstr>
      <vt:lpstr>Sheet1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Ali Bahari</dc:creator>
  <dc:description/>
  <cp:lastModifiedBy>Ali Bahari</cp:lastModifiedBy>
  <cp:lastPrinted>2025-02-23T13:24:08Z</cp:lastPrinted>
  <dcterms:created xsi:type="dcterms:W3CDTF">2025-02-19T11:20:49Z</dcterms:created>
  <dcterms:modified xsi:type="dcterms:W3CDTF">2025-02-24T08:32:25Z</dcterms:modified>
</cp:coreProperties>
</file>