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bahari\Desktop\"/>
    </mc:Choice>
  </mc:AlternateContent>
  <xr:revisionPtr revIDLastSave="0" documentId="13_ncr:1_{B93F5308-A268-444B-8249-0A846B45FD49}" xr6:coauthVersionLast="47" xr6:coauthVersionMax="47" xr10:uidLastSave="{00000000-0000-0000-0000-000000000000}"/>
  <bookViews>
    <workbookView xWindow="-120" yWindow="-120" windowWidth="29040" windowHeight="15840" tabRatio="604" firstSheet="4" activeTab="9" xr2:uid="{00000000-000D-0000-FFFF-FFFF00000000}"/>
  </bookViews>
  <sheets>
    <sheet name="صورت وضعیت" sheetId="1" r:id="rId1"/>
    <sheet name="sheet1" sheetId="22" r:id="rId2"/>
    <sheet name="سهام" sheetId="2" r:id="rId3"/>
    <sheet name="اوراق مشتقه" sheetId="3" r:id="rId4"/>
    <sheet name="واحدهای صندوق" sheetId="4" r:id="rId5"/>
    <sheet name="اوراق" sheetId="5" r:id="rId6"/>
    <sheet name="تعدیل قیمت" sheetId="6" r:id="rId7"/>
    <sheet name="سپرده" sheetId="7" r:id="rId8"/>
    <sheet name="درآمد" sheetId="8" r:id="rId9"/>
    <sheet name="درآمد سرمایه گذاری در سهام" sheetId="9" r:id="rId10"/>
    <sheet name="درآمد سرمایه گذاری در صندوق" sheetId="10" r:id="rId11"/>
    <sheet name="درآمد سرمایه گذاری در اوراق به" sheetId="11" r:id="rId12"/>
    <sheet name="مبالغ تخصیصی اوراق" sheetId="12" r:id="rId13"/>
    <sheet name="درآمد سپرده بانکی" sheetId="13" r:id="rId14"/>
    <sheet name="سایر درآمدها" sheetId="14" r:id="rId15"/>
    <sheet name="درآمد سود سهام" sheetId="15" r:id="rId16"/>
    <sheet name="درآمد سود صندوق" sheetId="16" state="hidden" r:id="rId17"/>
    <sheet name="سود اوراق بهادار" sheetId="17" r:id="rId18"/>
    <sheet name="سود سپرده بانکی" sheetId="18" r:id="rId19"/>
    <sheet name="درآمد ناشی از فروش" sheetId="19" r:id="rId20"/>
    <sheet name="درآمد ناشی از تغییر قیمت اوراق" sheetId="21" r:id="rId21"/>
    <sheet name="درآمد اعمال اختیار" sheetId="20" state="hidden" r:id="rId22"/>
  </sheets>
  <definedNames>
    <definedName name="_xlnm._FilterDatabase" localSheetId="20" hidden="1">'درآمد ناشی از تغییر قیمت اوراق'!$A$7:$V$7</definedName>
    <definedName name="_xlnm._FilterDatabase" localSheetId="19" hidden="1">'درآمد ناشی از فروش'!$A$7:$V$44</definedName>
    <definedName name="_xlnm._FilterDatabase" localSheetId="7" hidden="1">سپرده!$A$8:$L$25</definedName>
    <definedName name="_xlnm.Print_Area" localSheetId="1">sheet1!#REF!</definedName>
    <definedName name="_xlnm.Print_Area" localSheetId="5">اوراق!$A$1:$AM$26</definedName>
    <definedName name="_xlnm.Print_Area" localSheetId="3">'اوراق مشتقه'!$A$1:$AX$30</definedName>
    <definedName name="_xlnm.Print_Area" localSheetId="6">'تعدیل قیمت'!$A$1:$N$10</definedName>
    <definedName name="_xlnm.Print_Area" localSheetId="8">درآمد!$A$1:$K$13</definedName>
    <definedName name="_xlnm.Print_Area" localSheetId="21">'درآمد اعمال اختیار'!$A$1:$Z$10</definedName>
    <definedName name="_xlnm.Print_Area" localSheetId="13">'درآمد سپرده بانکی'!$A$1:$K$23</definedName>
    <definedName name="_xlnm.Print_Area" localSheetId="11">'درآمد سرمایه گذاری در اوراق به'!$A$1:$S$34</definedName>
    <definedName name="_xlnm.Print_Area" localSheetId="9">'درآمد سرمایه گذاری در سهام'!$A$1:$X$31</definedName>
    <definedName name="_xlnm.Print_Area" localSheetId="10">'درآمد سرمایه گذاری در صندوق'!$A$1:$X$35</definedName>
    <definedName name="_xlnm.Print_Area" localSheetId="15">'درآمد سود سهام'!$A$1:$T$16</definedName>
    <definedName name="_xlnm.Print_Area" localSheetId="16">'درآمد سود صندوق'!$A$1:$L$7</definedName>
    <definedName name="_xlnm.Print_Area" localSheetId="20">'درآمد ناشی از تغییر قیمت اوراق'!$A$1:$S$57</definedName>
    <definedName name="_xlnm.Print_Area" localSheetId="19">'درآمد ناشی از فروش'!$A$1:$R$44</definedName>
    <definedName name="_xlnm.Print_Area" localSheetId="14">'سایر درآمدها'!$A$1:$G$11</definedName>
    <definedName name="_xlnm.Print_Area" localSheetId="7">سپرده!$A$1:$M$25</definedName>
    <definedName name="_xlnm.Print_Area" localSheetId="2">سهام!$A$1:$AC$24</definedName>
    <definedName name="_xlnm.Print_Area" localSheetId="17">'سود اوراق بهادار'!$A$1:$U$22</definedName>
    <definedName name="_xlnm.Print_Area" localSheetId="18">'سود سپرده بانکی'!$A$1:$N$23</definedName>
    <definedName name="_xlnm.Print_Area" localSheetId="0">'صورت وضعیت'!$A$1:$C$6</definedName>
    <definedName name="_xlnm.Print_Area" localSheetId="12">'مبالغ تخصیصی اوراق'!$A$1:$R$18</definedName>
    <definedName name="_xlnm.Print_Area" localSheetId="4">'واحدهای صندوق'!$A$1:$AB$28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H26" i="5" l="1"/>
  <c r="AJ26" i="5"/>
  <c r="R26" i="5"/>
  <c r="T26" i="5"/>
  <c r="X26" i="5"/>
  <c r="AB26" i="5"/>
  <c r="S10" i="9"/>
  <c r="S11" i="9"/>
  <c r="S12" i="9"/>
  <c r="S14" i="9"/>
  <c r="S15" i="9"/>
  <c r="S16" i="9"/>
  <c r="S17" i="9"/>
  <c r="S18" i="9"/>
  <c r="S19" i="9"/>
  <c r="S20" i="9"/>
  <c r="S21" i="9"/>
  <c r="S22" i="9"/>
  <c r="S23" i="9"/>
  <c r="S24" i="9"/>
  <c r="S27" i="9"/>
  <c r="S28" i="9"/>
  <c r="S29" i="9"/>
  <c r="S30" i="9"/>
  <c r="S9" i="9"/>
  <c r="Q10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P9" i="9"/>
  <c r="Q9" i="9"/>
  <c r="N10" i="9"/>
  <c r="N11" i="9"/>
  <c r="N12" i="9"/>
  <c r="N13" i="9"/>
  <c r="N14" i="9"/>
  <c r="N15" i="9"/>
  <c r="N16" i="9"/>
  <c r="N17" i="9"/>
  <c r="N18" i="9"/>
  <c r="N19" i="9"/>
  <c r="N20" i="9"/>
  <c r="N21" i="9"/>
  <c r="N22" i="9"/>
  <c r="N23" i="9"/>
  <c r="N24" i="9"/>
  <c r="N25" i="9"/>
  <c r="N26" i="9"/>
  <c r="N27" i="9"/>
  <c r="N28" i="9"/>
  <c r="N29" i="9"/>
  <c r="N30" i="9"/>
  <c r="N9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10" i="9"/>
  <c r="H11" i="9"/>
  <c r="H12" i="9"/>
  <c r="H13" i="9"/>
  <c r="H14" i="9"/>
  <c r="H15" i="9"/>
  <c r="H16" i="9"/>
  <c r="H17" i="9"/>
  <c r="H9" i="9"/>
  <c r="F10" i="9"/>
  <c r="J10" i="9" s="1"/>
  <c r="F11" i="9"/>
  <c r="J11" i="9" s="1"/>
  <c r="F12" i="9"/>
  <c r="J12" i="9" s="1"/>
  <c r="F13" i="9"/>
  <c r="J13" i="9" s="1"/>
  <c r="F14" i="9"/>
  <c r="J14" i="9" s="1"/>
  <c r="F15" i="9"/>
  <c r="J15" i="9" s="1"/>
  <c r="F16" i="9"/>
  <c r="J16" i="9" s="1"/>
  <c r="F17" i="9"/>
  <c r="J17" i="9" s="1"/>
  <c r="F18" i="9"/>
  <c r="J18" i="9" s="1"/>
  <c r="F19" i="9"/>
  <c r="J19" i="9" s="1"/>
  <c r="F20" i="9"/>
  <c r="J20" i="9" s="1"/>
  <c r="F21" i="9"/>
  <c r="J21" i="9" s="1"/>
  <c r="F22" i="9"/>
  <c r="J22" i="9" s="1"/>
  <c r="F23" i="9"/>
  <c r="J23" i="9" s="1"/>
  <c r="F24" i="9"/>
  <c r="J24" i="9" s="1"/>
  <c r="F25" i="9"/>
  <c r="J25" i="9" s="1"/>
  <c r="F26" i="9"/>
  <c r="J26" i="9" s="1"/>
  <c r="F27" i="9"/>
  <c r="J27" i="9" s="1"/>
  <c r="F28" i="9"/>
  <c r="J28" i="9" s="1"/>
  <c r="F29" i="9"/>
  <c r="J29" i="9" s="1"/>
  <c r="F30" i="9"/>
  <c r="J30" i="9" s="1"/>
  <c r="F9" i="9"/>
  <c r="F31" i="9" s="1"/>
  <c r="J9" i="9" l="1"/>
  <c r="N31" i="9"/>
  <c r="U21" i="9"/>
  <c r="U29" i="9"/>
  <c r="U28" i="9"/>
  <c r="U24" i="9"/>
  <c r="U20" i="9"/>
  <c r="U16" i="9"/>
  <c r="U12" i="9"/>
  <c r="U17" i="9"/>
  <c r="U22" i="9"/>
  <c r="U18" i="9"/>
  <c r="U14" i="9"/>
  <c r="U10" i="9"/>
  <c r="U9" i="9"/>
  <c r="U27" i="9"/>
  <c r="U23" i="9"/>
  <c r="U19" i="9"/>
  <c r="U15" i="9"/>
  <c r="U30" i="9"/>
  <c r="F12" i="8"/>
  <c r="J12" i="8" s="1"/>
  <c r="S10" i="10"/>
  <c r="S11" i="10"/>
  <c r="S12" i="10"/>
  <c r="S13" i="10"/>
  <c r="S14" i="10"/>
  <c r="S15" i="10"/>
  <c r="S16" i="10"/>
  <c r="S17" i="10"/>
  <c r="S18" i="10"/>
  <c r="S19" i="10"/>
  <c r="S20" i="10"/>
  <c r="S21" i="10"/>
  <c r="S22" i="10"/>
  <c r="S23" i="10"/>
  <c r="S24" i="10"/>
  <c r="S25" i="10"/>
  <c r="S26" i="10"/>
  <c r="S27" i="10"/>
  <c r="S28" i="10"/>
  <c r="S29" i="10"/>
  <c r="S30" i="10"/>
  <c r="S31" i="10"/>
  <c r="S32" i="10"/>
  <c r="S33" i="10"/>
  <c r="S34" i="10"/>
  <c r="S9" i="10"/>
  <c r="Q10" i="10"/>
  <c r="U10" i="10" s="1"/>
  <c r="Q11" i="10"/>
  <c r="U11" i="10" s="1"/>
  <c r="Q12" i="10"/>
  <c r="U12" i="10" s="1"/>
  <c r="Q13" i="10"/>
  <c r="U13" i="10" s="1"/>
  <c r="Q14" i="10"/>
  <c r="U14" i="10" s="1"/>
  <c r="Q15" i="10"/>
  <c r="U15" i="10" s="1"/>
  <c r="Q16" i="10"/>
  <c r="U16" i="10" s="1"/>
  <c r="Q17" i="10"/>
  <c r="U17" i="10" s="1"/>
  <c r="Q18" i="10"/>
  <c r="U18" i="10" s="1"/>
  <c r="Q19" i="10"/>
  <c r="U19" i="10" s="1"/>
  <c r="Q20" i="10"/>
  <c r="U20" i="10" s="1"/>
  <c r="Q21" i="10"/>
  <c r="U21" i="10" s="1"/>
  <c r="Q22" i="10"/>
  <c r="U22" i="10" s="1"/>
  <c r="Q23" i="10"/>
  <c r="U23" i="10" s="1"/>
  <c r="Q24" i="10"/>
  <c r="U24" i="10" s="1"/>
  <c r="Q25" i="10"/>
  <c r="U25" i="10" s="1"/>
  <c r="Q26" i="10"/>
  <c r="U26" i="10" s="1"/>
  <c r="Q27" i="10"/>
  <c r="U27" i="10" s="1"/>
  <c r="Q28" i="10"/>
  <c r="U28" i="10" s="1"/>
  <c r="Q29" i="10"/>
  <c r="U29" i="10" s="1"/>
  <c r="Q30" i="10"/>
  <c r="U30" i="10" s="1"/>
  <c r="Q31" i="10"/>
  <c r="U31" i="10" s="1"/>
  <c r="Q32" i="10"/>
  <c r="U32" i="10" s="1"/>
  <c r="Q33" i="10"/>
  <c r="U33" i="10" s="1"/>
  <c r="Q34" i="10"/>
  <c r="U34" i="10" s="1"/>
  <c r="Q9" i="10"/>
  <c r="U9" i="10" s="1"/>
  <c r="P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F10" i="10"/>
  <c r="J10" i="10" s="1"/>
  <c r="F11" i="10"/>
  <c r="J11" i="10" s="1"/>
  <c r="F12" i="10"/>
  <c r="J12" i="10" s="1"/>
  <c r="F13" i="10"/>
  <c r="J13" i="10" s="1"/>
  <c r="F14" i="10"/>
  <c r="J14" i="10" s="1"/>
  <c r="F15" i="10"/>
  <c r="J15" i="10" s="1"/>
  <c r="F16" i="10"/>
  <c r="J16" i="10" s="1"/>
  <c r="F17" i="10"/>
  <c r="J17" i="10" s="1"/>
  <c r="F18" i="10"/>
  <c r="J18" i="10" s="1"/>
  <c r="F19" i="10"/>
  <c r="J19" i="10" s="1"/>
  <c r="F20" i="10"/>
  <c r="J20" i="10" s="1"/>
  <c r="F21" i="10"/>
  <c r="J21" i="10" s="1"/>
  <c r="F22" i="10"/>
  <c r="J22" i="10" s="1"/>
  <c r="F23" i="10"/>
  <c r="J23" i="10" s="1"/>
  <c r="F24" i="10"/>
  <c r="J24" i="10" s="1"/>
  <c r="F25" i="10"/>
  <c r="J25" i="10" s="1"/>
  <c r="F26" i="10"/>
  <c r="J26" i="10" s="1"/>
  <c r="F27" i="10"/>
  <c r="J27" i="10" s="1"/>
  <c r="F28" i="10"/>
  <c r="J28" i="10" s="1"/>
  <c r="F29" i="10"/>
  <c r="J29" i="10" s="1"/>
  <c r="F30" i="10"/>
  <c r="J30" i="10" s="1"/>
  <c r="F31" i="10"/>
  <c r="J31" i="10" s="1"/>
  <c r="F32" i="10"/>
  <c r="J32" i="10" s="1"/>
  <c r="F33" i="10"/>
  <c r="J33" i="10" s="1"/>
  <c r="F34" i="10"/>
  <c r="J34" i="10" s="1"/>
  <c r="H9" i="10"/>
  <c r="F9" i="10"/>
  <c r="J9" i="10" s="1"/>
  <c r="P10" i="11"/>
  <c r="P11" i="11"/>
  <c r="P12" i="11"/>
  <c r="P13" i="11"/>
  <c r="P14" i="11"/>
  <c r="P15" i="11"/>
  <c r="P16" i="11"/>
  <c r="P17" i="11"/>
  <c r="P18" i="11"/>
  <c r="P19" i="11"/>
  <c r="P20" i="11"/>
  <c r="P21" i="11"/>
  <c r="P22" i="11"/>
  <c r="P23" i="11"/>
  <c r="P24" i="11"/>
  <c r="P27" i="11"/>
  <c r="P28" i="11"/>
  <c r="P29" i="11"/>
  <c r="P30" i="11"/>
  <c r="P31" i="11"/>
  <c r="P32" i="11"/>
  <c r="P33" i="11"/>
  <c r="P9" i="11"/>
  <c r="N10" i="11"/>
  <c r="N11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N25" i="11"/>
  <c r="N26" i="11"/>
  <c r="N27" i="11"/>
  <c r="N28" i="11"/>
  <c r="N29" i="11"/>
  <c r="N30" i="11"/>
  <c r="N31" i="11"/>
  <c r="N32" i="11"/>
  <c r="N33" i="11"/>
  <c r="N9" i="11"/>
  <c r="L10" i="11"/>
  <c r="R10" i="11" s="1"/>
  <c r="L11" i="11"/>
  <c r="R11" i="11" s="1"/>
  <c r="L12" i="11"/>
  <c r="L13" i="11"/>
  <c r="R13" i="11" s="1"/>
  <c r="L14" i="11"/>
  <c r="R14" i="11" s="1"/>
  <c r="L15" i="11"/>
  <c r="R15" i="11" s="1"/>
  <c r="L16" i="11"/>
  <c r="L17" i="11"/>
  <c r="R17" i="11" s="1"/>
  <c r="L18" i="11"/>
  <c r="R18" i="11" s="1"/>
  <c r="L19" i="11"/>
  <c r="R19" i="11" s="1"/>
  <c r="L20" i="11"/>
  <c r="L21" i="11"/>
  <c r="R21" i="11" s="1"/>
  <c r="L22" i="11"/>
  <c r="R22" i="11" s="1"/>
  <c r="L23" i="11"/>
  <c r="R23" i="11" s="1"/>
  <c r="L24" i="11"/>
  <c r="L25" i="11"/>
  <c r="L26" i="11"/>
  <c r="L27" i="11"/>
  <c r="R27" i="11" s="1"/>
  <c r="L28" i="11"/>
  <c r="L29" i="11"/>
  <c r="R29" i="11" s="1"/>
  <c r="L30" i="11"/>
  <c r="L31" i="11"/>
  <c r="R31" i="11" s="1"/>
  <c r="L32" i="11"/>
  <c r="L33" i="11"/>
  <c r="L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9" i="11"/>
  <c r="D10" i="11"/>
  <c r="J10" i="11" s="1"/>
  <c r="D11" i="11"/>
  <c r="J11" i="11" s="1"/>
  <c r="D12" i="11"/>
  <c r="J12" i="11" s="1"/>
  <c r="D13" i="11"/>
  <c r="J13" i="11" s="1"/>
  <c r="D14" i="11"/>
  <c r="J14" i="11" s="1"/>
  <c r="D15" i="11"/>
  <c r="J15" i="11" s="1"/>
  <c r="D16" i="11"/>
  <c r="J16" i="11" s="1"/>
  <c r="D17" i="11"/>
  <c r="J17" i="11" s="1"/>
  <c r="D18" i="11"/>
  <c r="J18" i="11" s="1"/>
  <c r="D19" i="11"/>
  <c r="J19" i="11" s="1"/>
  <c r="D20" i="11"/>
  <c r="J20" i="11" s="1"/>
  <c r="D21" i="11"/>
  <c r="J21" i="11" s="1"/>
  <c r="D22" i="11"/>
  <c r="J22" i="11" s="1"/>
  <c r="D23" i="11"/>
  <c r="J23" i="11" s="1"/>
  <c r="D24" i="11"/>
  <c r="J24" i="11" s="1"/>
  <c r="D25" i="11"/>
  <c r="J25" i="11" s="1"/>
  <c r="D26" i="11"/>
  <c r="J26" i="11" s="1"/>
  <c r="D27" i="11"/>
  <c r="J27" i="11" s="1"/>
  <c r="D28" i="11"/>
  <c r="J28" i="11" s="1"/>
  <c r="D29" i="11"/>
  <c r="J29" i="11" s="1"/>
  <c r="D30" i="11"/>
  <c r="J30" i="11" s="1"/>
  <c r="D31" i="11"/>
  <c r="J31" i="11" s="1"/>
  <c r="D32" i="11"/>
  <c r="J32" i="11" s="1"/>
  <c r="D33" i="11"/>
  <c r="J33" i="11" s="1"/>
  <c r="D9" i="11"/>
  <c r="J9" i="11" s="1"/>
  <c r="F10" i="13"/>
  <c r="F14" i="13"/>
  <c r="F18" i="13"/>
  <c r="F22" i="13"/>
  <c r="D26" i="7"/>
  <c r="F12" i="13" s="1"/>
  <c r="C23" i="18"/>
  <c r="G23" i="18"/>
  <c r="I23" i="18"/>
  <c r="K23" i="18"/>
  <c r="E23" i="18"/>
  <c r="R33" i="11" l="1"/>
  <c r="R16" i="11"/>
  <c r="R12" i="11"/>
  <c r="R9" i="11"/>
  <c r="R30" i="11"/>
  <c r="R32" i="11"/>
  <c r="R28" i="11"/>
  <c r="R24" i="11"/>
  <c r="R20" i="11"/>
  <c r="F13" i="13"/>
  <c r="F8" i="13"/>
  <c r="F19" i="13"/>
  <c r="F15" i="13"/>
  <c r="F11" i="13"/>
  <c r="F21" i="13"/>
  <c r="F17" i="13"/>
  <c r="F9" i="13"/>
  <c r="F20" i="13"/>
  <c r="F16" i="13"/>
  <c r="Q35" i="10"/>
  <c r="L14" i="7"/>
  <c r="L15" i="7"/>
  <c r="L16" i="7"/>
  <c r="L17" i="7"/>
  <c r="L18" i="7"/>
  <c r="L19" i="7"/>
  <c r="L20" i="7"/>
  <c r="L21" i="7"/>
  <c r="L22" i="7"/>
  <c r="L23" i="7"/>
  <c r="J24" i="7"/>
  <c r="J26" i="7" s="1"/>
  <c r="J10" i="13" l="1"/>
  <c r="J14" i="13"/>
  <c r="J18" i="13"/>
  <c r="J22" i="13"/>
  <c r="J8" i="13"/>
  <c r="J11" i="13"/>
  <c r="J15" i="13"/>
  <c r="J19" i="13"/>
  <c r="J12" i="13"/>
  <c r="J16" i="13"/>
  <c r="J20" i="13"/>
  <c r="J9" i="13"/>
  <c r="J13" i="13"/>
  <c r="J17" i="13"/>
  <c r="J21" i="13"/>
  <c r="L24" i="7"/>
  <c r="F23" i="13"/>
  <c r="J25" i="7"/>
  <c r="H25" i="7"/>
  <c r="F25" i="7"/>
  <c r="D25" i="7"/>
  <c r="L9" i="7"/>
  <c r="L10" i="7"/>
  <c r="L11" i="7"/>
  <c r="L12" i="7"/>
  <c r="L13" i="7"/>
  <c r="AL10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L24" i="5"/>
  <c r="AL25" i="5"/>
  <c r="AL9" i="5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9" i="4"/>
  <c r="AA28" i="4" s="1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9" i="2"/>
  <c r="AB24" i="2" s="1"/>
  <c r="AL26" i="5" l="1"/>
  <c r="L25" i="7"/>
  <c r="J23" i="13"/>
  <c r="X24" i="2"/>
  <c r="D34" i="11" l="1"/>
  <c r="F34" i="11"/>
  <c r="H34" i="11"/>
  <c r="J34" i="11"/>
  <c r="L34" i="11"/>
  <c r="N34" i="11"/>
  <c r="F35" i="10" l="1"/>
  <c r="H35" i="10"/>
  <c r="J35" i="10"/>
  <c r="S35" i="10"/>
  <c r="H31" i="9"/>
  <c r="J31" i="9"/>
  <c r="O31" i="9"/>
  <c r="P31" i="9"/>
  <c r="R31" i="9"/>
  <c r="T31" i="9"/>
  <c r="U35" i="10" l="1"/>
  <c r="F9" i="8" s="1"/>
  <c r="E57" i="21"/>
  <c r="G57" i="21"/>
  <c r="I57" i="21"/>
  <c r="M57" i="21"/>
  <c r="O18" i="21"/>
  <c r="O25" i="21"/>
  <c r="O37" i="21"/>
  <c r="O12" i="21"/>
  <c r="O13" i="21"/>
  <c r="O29" i="21"/>
  <c r="O31" i="21"/>
  <c r="O11" i="21"/>
  <c r="O27" i="21"/>
  <c r="O34" i="21"/>
  <c r="O33" i="21"/>
  <c r="O24" i="21"/>
  <c r="O8" i="21"/>
  <c r="O56" i="21"/>
  <c r="O55" i="21"/>
  <c r="O54" i="21"/>
  <c r="O53" i="21"/>
  <c r="O52" i="21"/>
  <c r="O50" i="21"/>
  <c r="O49" i="21"/>
  <c r="O48" i="21"/>
  <c r="O47" i="21"/>
  <c r="O46" i="21"/>
  <c r="O45" i="21"/>
  <c r="O44" i="21"/>
  <c r="O43" i="21"/>
  <c r="O42" i="21"/>
  <c r="O41" i="21"/>
  <c r="O40" i="21"/>
  <c r="O21" i="21"/>
  <c r="O9" i="21"/>
  <c r="O15" i="21"/>
  <c r="Q14" i="21"/>
  <c r="Q11" i="9" s="1"/>
  <c r="O26" i="21"/>
  <c r="O23" i="21"/>
  <c r="O38" i="21"/>
  <c r="O19" i="21"/>
  <c r="O17" i="21"/>
  <c r="O28" i="21"/>
  <c r="O10" i="21"/>
  <c r="O39" i="21"/>
  <c r="O16" i="21"/>
  <c r="O35" i="21"/>
  <c r="Q31" i="9" l="1"/>
  <c r="Q66" i="21" s="1"/>
  <c r="U11" i="9"/>
  <c r="J9" i="8"/>
  <c r="Q57" i="21"/>
  <c r="O57" i="21"/>
  <c r="Q34" i="19"/>
  <c r="P25" i="11" s="1"/>
  <c r="Q12" i="19"/>
  <c r="S25" i="9" s="1"/>
  <c r="U25" i="9" s="1"/>
  <c r="Q18" i="19"/>
  <c r="P26" i="11" s="1"/>
  <c r="R26" i="11" s="1"/>
  <c r="Q13" i="19"/>
  <c r="S26" i="9" s="1"/>
  <c r="U26" i="9" s="1"/>
  <c r="Q29" i="19"/>
  <c r="S13" i="9" s="1"/>
  <c r="N22" i="17"/>
  <c r="J22" i="17"/>
  <c r="P22" i="17"/>
  <c r="T22" i="17"/>
  <c r="T26" i="17" s="1"/>
  <c r="S16" i="15"/>
  <c r="S18" i="15" s="1"/>
  <c r="O16" i="15"/>
  <c r="H23" i="13"/>
  <c r="F11" i="8" s="1"/>
  <c r="J11" i="8" s="1"/>
  <c r="D23" i="13"/>
  <c r="C10" i="6"/>
  <c r="K10" i="6"/>
  <c r="G28" i="4"/>
  <c r="I28" i="4"/>
  <c r="K28" i="4"/>
  <c r="M28" i="4"/>
  <c r="O28" i="4"/>
  <c r="Q28" i="4"/>
  <c r="Y28" i="4"/>
  <c r="W28" i="4"/>
  <c r="Z24" i="2"/>
  <c r="R24" i="2"/>
  <c r="N24" i="2"/>
  <c r="J24" i="2"/>
  <c r="H24" i="2"/>
  <c r="U13" i="9" l="1"/>
  <c r="U31" i="9" s="1"/>
  <c r="F8" i="8" s="1"/>
  <c r="S31" i="9"/>
  <c r="R25" i="11"/>
  <c r="R34" i="11" s="1"/>
  <c r="F10" i="8" s="1"/>
  <c r="J10" i="8" s="1"/>
  <c r="P34" i="11"/>
  <c r="Q44" i="19"/>
  <c r="Q47" i="19" s="1"/>
  <c r="J8" i="8" l="1"/>
  <c r="J13" i="8" s="1"/>
  <c r="F13" i="8"/>
  <c r="H9" i="8" l="1"/>
  <c r="W26" i="9"/>
  <c r="W27" i="9"/>
  <c r="W9" i="9"/>
  <c r="W30" i="9"/>
  <c r="W19" i="9"/>
  <c r="W17" i="9"/>
  <c r="L11" i="9"/>
  <c r="W17" i="10"/>
  <c r="W31" i="10"/>
  <c r="W34" i="10"/>
  <c r="W9" i="10"/>
  <c r="L32" i="10"/>
  <c r="L26" i="9"/>
  <c r="L15" i="10"/>
  <c r="L20" i="10"/>
  <c r="W19" i="10"/>
  <c r="L34" i="10"/>
  <c r="L22" i="9"/>
  <c r="L11" i="10"/>
  <c r="L9" i="10"/>
  <c r="L10" i="9"/>
  <c r="L12" i="10"/>
  <c r="L13" i="10"/>
  <c r="H12" i="8"/>
  <c r="W25" i="10"/>
  <c r="L31" i="10"/>
  <c r="W18" i="9"/>
  <c r="W11" i="9"/>
  <c r="W16" i="9"/>
  <c r="W25" i="9"/>
  <c r="W22" i="9"/>
  <c r="W15" i="9"/>
  <c r="L9" i="9"/>
  <c r="W10" i="10"/>
  <c r="W11" i="10"/>
  <c r="W16" i="10"/>
  <c r="W33" i="10"/>
  <c r="W32" i="10"/>
  <c r="L19" i="9"/>
  <c r="W30" i="10"/>
  <c r="H8" i="8"/>
  <c r="L33" i="10"/>
  <c r="W15" i="10"/>
  <c r="L15" i="9"/>
  <c r="W26" i="10"/>
  <c r="L25" i="10"/>
  <c r="L16" i="9"/>
  <c r="W12" i="10"/>
  <c r="L21" i="9"/>
  <c r="W27" i="10"/>
  <c r="W21" i="9"/>
  <c r="W10" i="9"/>
  <c r="W23" i="9"/>
  <c r="W28" i="9"/>
  <c r="W29" i="9"/>
  <c r="L25" i="9"/>
  <c r="L24" i="9"/>
  <c r="L14" i="10"/>
  <c r="L19" i="10"/>
  <c r="W13" i="10"/>
  <c r="W24" i="10"/>
  <c r="W22" i="10"/>
  <c r="H11" i="8"/>
  <c r="L30" i="10"/>
  <c r="L14" i="9"/>
  <c r="L28" i="10"/>
  <c r="L13" i="9"/>
  <c r="L12" i="9"/>
  <c r="W21" i="10"/>
  <c r="W29" i="10"/>
  <c r="L27" i="10"/>
  <c r="L10" i="10"/>
  <c r="L30" i="9"/>
  <c r="L23" i="9"/>
  <c r="W20" i="9"/>
  <c r="W14" i="9"/>
  <c r="W13" i="9"/>
  <c r="W12" i="9"/>
  <c r="W24" i="9"/>
  <c r="L18" i="9"/>
  <c r="W20" i="10"/>
  <c r="L18" i="10"/>
  <c r="L16" i="10"/>
  <c r="L26" i="10"/>
  <c r="W14" i="10"/>
  <c r="L17" i="9"/>
  <c r="L24" i="10"/>
  <c r="W23" i="10"/>
  <c r="L27" i="9"/>
  <c r="W28" i="10"/>
  <c r="L29" i="9"/>
  <c r="L28" i="9"/>
  <c r="L22" i="10"/>
  <c r="H10" i="8"/>
  <c r="L17" i="10"/>
  <c r="L23" i="10"/>
  <c r="L20" i="9"/>
  <c r="L21" i="10"/>
  <c r="W18" i="10"/>
  <c r="L29" i="10"/>
  <c r="W35" i="10" l="1"/>
  <c r="W31" i="9"/>
  <c r="H13" i="8"/>
  <c r="L31" i="9"/>
  <c r="L35" i="10"/>
</calcChain>
</file>

<file path=xl/sharedStrings.xml><?xml version="1.0" encoding="utf-8"?>
<sst xmlns="http://schemas.openxmlformats.org/spreadsheetml/2006/main" count="767" uniqueCount="289">
  <si>
    <t>صندوق سرمایه گذاری آوای فردای زاگرس</t>
  </si>
  <si>
    <t>صورت وضعیت پرتفوی</t>
  </si>
  <si>
    <t>برای ماه منتهی به 1403/12/30</t>
  </si>
  <si>
    <t>-1</t>
  </si>
  <si>
    <t>سرمایه گذاری ها</t>
  </si>
  <si>
    <t>-1-1</t>
  </si>
  <si>
    <t>سرمایه گذاری در سهام و حق تقدم سهام</t>
  </si>
  <si>
    <t>1403/11/30</t>
  </si>
  <si>
    <t>تغییرات طی دوره</t>
  </si>
  <si>
    <t>1403/12/30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</si>
  <si>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</si>
  <si>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</si>
  <si>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</si>
  <si>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</si>
  <si>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</si>
  <si>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</si>
  <si>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</si>
  <si>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</si>
  <si>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</si>
  <si>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ایران‌ خودرو</t>
  </si>
  <si>
    <t>بانک‌پارسیان‌</t>
  </si>
  <si>
    <t>بیمه پارسیان</t>
  </si>
  <si>
    <t>بیمه کوثر</t>
  </si>
  <si>
    <t>پالایش نفت اصفهان</t>
  </si>
  <si>
    <t>پالایش نفت بندرعباس</t>
  </si>
  <si>
    <t>پالایش نفت تبریز</t>
  </si>
  <si>
    <t>پالایش نفت تهران</t>
  </si>
  <si>
    <t>پالایش نفت شیراز</t>
  </si>
  <si>
    <t>داروسازی‌ امین‌</t>
  </si>
  <si>
    <t>دارویی و نهاده های زاگرس دارو</t>
  </si>
  <si>
    <t>سرمایه گذاری تامین اجتماعی</t>
  </si>
  <si>
    <t>گروه مدیریت سرمایه گذاری امید</t>
  </si>
  <si>
    <t>مدیریت سرمایه گذاری کوثربهمن</t>
  </si>
  <si>
    <t>ایمن خودرو شرق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</si>
  <si>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</si>
  <si>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</si>
  <si>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</si>
  <si>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</si>
  <si>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</si>
  <si>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</si>
  <si>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</si>
  <si>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 ت دامین-12900-04/03/19</t>
  </si>
  <si>
    <t>1404/03/19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</si>
  <si>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</si>
  <si>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</si>
  <si>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</si>
  <si>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</si>
  <si>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</si>
  <si>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</si>
  <si>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</si>
  <si>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</si>
  <si>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</si>
  <si>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</si>
  <si>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</si>
  <si>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</si>
  <si>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</si>
  <si>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 آرمان آتی- بخشی</t>
  </si>
  <si>
    <t>صندوق س آوای تاراز زاگرس-سهام</t>
  </si>
  <si>
    <t>صندوق س دریای آبی فیروزه-سهام</t>
  </si>
  <si>
    <t>صندوق س صنایع دایا1-بخشی</t>
  </si>
  <si>
    <t>صندوق س صنایع دایا2-بخشی</t>
  </si>
  <si>
    <t>صندوق س. پرتو پایش پیشرو-س</t>
  </si>
  <si>
    <t>صندوق س.آرمان آتیه درخشان مس-س</t>
  </si>
  <si>
    <t>صندوق س.پشتوانه طلا دنای زاگرس</t>
  </si>
  <si>
    <t>صندوق س.زرین نهال ثنا-س</t>
  </si>
  <si>
    <t>صندوق س.سپند کاریزما-س</t>
  </si>
  <si>
    <t>صندوق س.سهامی تیام-س</t>
  </si>
  <si>
    <t>صندوق س.سهامی درخشان آمیتیس-س</t>
  </si>
  <si>
    <t>صندوق سرمایه گذاری زرین پارسیان</t>
  </si>
  <si>
    <t>صندوق سرمایه‌گذاری فیروزه موفقیت</t>
  </si>
  <si>
    <t>صندوق سهامی ذوب آهن نوویرا</t>
  </si>
  <si>
    <t>صندوق صبا</t>
  </si>
  <si>
    <t>طلوع بامداد مهرگان</t>
  </si>
  <si>
    <t>صندوق س. اهرمی کاریزما-واحد عادی</t>
  </si>
  <si>
    <t>صندوق س. بازده سهام-س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</si>
  <si>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</si>
  <si>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</si>
  <si>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</si>
  <si>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</si>
  <si>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</si>
  <si>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</si>
  <si>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</si>
  <si>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</si>
  <si>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</si>
  <si>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اسناد خزانه-م13بودجه02-051021</t>
  </si>
  <si>
    <t>بله</t>
  </si>
  <si>
    <t>1402/12/29</t>
  </si>
  <si>
    <t>1405/10/21</t>
  </si>
  <si>
    <t>اسناد خزانه-م3بودجه01-040520</t>
  </si>
  <si>
    <t>1401/05/18</t>
  </si>
  <si>
    <t>1404/05/20</t>
  </si>
  <si>
    <t>اسناد خزانه-م7بودجه02-040910</t>
  </si>
  <si>
    <t>1402/12/20</t>
  </si>
  <si>
    <t>1404/09/10</t>
  </si>
  <si>
    <t>اسنادخزانه-م10بودجه02-051112</t>
  </si>
  <si>
    <t>1402/12/21</t>
  </si>
  <si>
    <t>1405/11/12</t>
  </si>
  <si>
    <t>اسنادخزانه-م5بودجه01-041015</t>
  </si>
  <si>
    <t>1401/12/08</t>
  </si>
  <si>
    <t>1404/10/14</t>
  </si>
  <si>
    <t>اسنادخزانه-م9بودجه01-040826</t>
  </si>
  <si>
    <t>1401/12/28</t>
  </si>
  <si>
    <t>1404/08/26</t>
  </si>
  <si>
    <t>صکوک اجاره غدیر408-بدون ضامن</t>
  </si>
  <si>
    <t>1400/08/26</t>
  </si>
  <si>
    <t>صکوک اجاره معادن407-3ماهه18%</t>
  </si>
  <si>
    <t>1400/07/19</t>
  </si>
  <si>
    <t>1404/07/18</t>
  </si>
  <si>
    <t>مرابحه انتخاب الکترونیک041006</t>
  </si>
  <si>
    <t>1402/10/06</t>
  </si>
  <si>
    <t>1404/10/05</t>
  </si>
  <si>
    <t>مرابحه عام دولت116-ش.خ060630</t>
  </si>
  <si>
    <t>1401/06/30</t>
  </si>
  <si>
    <t>1406/06/30</t>
  </si>
  <si>
    <t>مرابحه عام دولت139-ش.خ040804</t>
  </si>
  <si>
    <t>1402/07/04</t>
  </si>
  <si>
    <t>1404/08/03</t>
  </si>
  <si>
    <t>مرابحه عام دولت141-ش.خ040302</t>
  </si>
  <si>
    <t>1402/08/02</t>
  </si>
  <si>
    <t>1404/03/02</t>
  </si>
  <si>
    <t>مرابحه عام دولت143-ش.خ041009</t>
  </si>
  <si>
    <t>1402/08/09</t>
  </si>
  <si>
    <t>1404/10/09</t>
  </si>
  <si>
    <t>مرابحه عام دولت191-ش.خ060328</t>
  </si>
  <si>
    <t>1403/09/28</t>
  </si>
  <si>
    <t>1406/03/28</t>
  </si>
  <si>
    <t>صکوک اجاره فولاد005-بدون ضامن</t>
  </si>
  <si>
    <t>1401/12/24</t>
  </si>
  <si>
    <t>1405/12/24</t>
  </si>
  <si>
    <t>مرابحه عام دولت206-ش.خ051114</t>
  </si>
  <si>
    <t>1403/12/14</t>
  </si>
  <si>
    <t>1405/11/14</t>
  </si>
  <si>
    <t>مرابحه عام دولت140-ش.خ050504</t>
  </si>
  <si>
    <t>1405/05/04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</si>
  <si>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</si>
  <si>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</si>
  <si>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</si>
  <si>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</si>
  <si>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</si>
  <si>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</si>
  <si>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</si>
  <si>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</si>
  <si>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سایر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</si>
  <si>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</si>
  <si>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</si>
  <si>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</si>
  <si>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</si>
  <si>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</si>
  <si>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</si>
  <si>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رفاه بازار 327894908</t>
  </si>
  <si>
    <t>سپرده کوتاه مدت بانک سامان جام جم 821.810.3837417.1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</si>
  <si>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</si>
  <si>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</si>
  <si>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</si>
  <si>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</si>
  <si>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</si>
  <si>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</si>
  <si>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</si>
  <si>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</si>
  <si>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</si>
  <si>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</si>
  <si>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</si>
  <si>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</si>
  <si>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</si>
  <si>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</si>
  <si>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</si>
  <si>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</si>
  <si>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</si>
  <si>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</si>
  <si>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</si>
  <si>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</si>
  <si>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</si>
  <si>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</si>
  <si>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</si>
  <si>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</si>
  <si>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</si>
  <si>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سرمایه‌گذاری‌ سپه‌</t>
  </si>
  <si>
    <t>قنداصفهان‌</t>
  </si>
  <si>
    <t>ذوب آهن اصفهان</t>
  </si>
  <si>
    <t>امتیاز تسهیلات مسکن سال1403</t>
  </si>
  <si>
    <t>امتیازتسهیلات مسکن سال1402</t>
  </si>
  <si>
    <t>معدنی و صنعتی گل گهر</t>
  </si>
  <si>
    <t>گروه توسعه مالی مهرآیندگان</t>
  </si>
  <si>
    <t>ملی‌ صنایع‌ مس‌ ایران‌</t>
  </si>
  <si>
    <t>ح . معدنی و صنعتی گل گهر</t>
  </si>
  <si>
    <t>-2-2</t>
  </si>
  <si>
    <t>درآمد حاصل از سرمایه­گذاری در واحدهای صندوق</t>
  </si>
  <si>
    <t>درآمد سود صندوق</t>
  </si>
  <si>
    <t>صندوق س. مشترک آریان-س</t>
  </si>
  <si>
    <t>صندوق س. ویستا -س</t>
  </si>
  <si>
    <t>ص.س.صندوق در صندوق خوشه گندم</t>
  </si>
  <si>
    <t>صندوق س پترو اندیشه صبا-بخشی</t>
  </si>
  <si>
    <t>صندوق س.انارنماد ارزش-درسهام</t>
  </si>
  <si>
    <t>صندوق اهرمی موج-واحدهای عادی</t>
  </si>
  <si>
    <t>صندوق س. مروارید بها بازار-س</t>
  </si>
  <si>
    <t>طلوع بامداد مهرگان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</si>
  <si>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</si>
  <si>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</si>
  <si>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</si>
  <si>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</si>
  <si>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اسنادخزانه-م6بودجه01-030814</t>
  </si>
  <si>
    <t>مرابحه عام دولت142-ش.خ031009</t>
  </si>
  <si>
    <t>مرابحه داروساز پارس حیان060929</t>
  </si>
  <si>
    <t>مرابحه عام دولت76-ش.خ030406</t>
  </si>
  <si>
    <t>اسنادخزانه-م2بودجه00-031024</t>
  </si>
  <si>
    <t>اسناد خزانه-م1بودجه01-040326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</si>
  <si>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</si>
  <si>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</si>
  <si>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</si>
  <si>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</si>
  <si>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</si>
  <si>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</si>
  <si>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</si>
  <si>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نرخ اسمی</t>
  </si>
  <si>
    <t>صندوق­ سرمایه­گذاری اختصاصی بازارگردانی تحت مدیریت مدیر صندوق یا اشخاص تحت کنترل یا وابسته *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</si>
  <si>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</si>
  <si>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</si>
  <si>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</si>
  <si>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</si>
  <si>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</si>
  <si>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</si>
  <si>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</si>
  <si>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</si>
  <si>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</si>
  <si>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</si>
  <si>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</si>
  <si>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</si>
  <si>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</si>
  <si>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</si>
  <si>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</si>
  <si>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</si>
  <si>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1403/02/30</t>
  </si>
  <si>
    <t>1403/04/28</t>
  </si>
  <si>
    <t>1403/04/06</t>
  </si>
  <si>
    <t>1403/04/24</t>
  </si>
  <si>
    <t>1403/04/31</t>
  </si>
  <si>
    <t>1403/03/23</t>
  </si>
  <si>
    <t>1403/04/16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</si>
  <si>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</si>
  <si>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</si>
  <si>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</si>
  <si>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</si>
  <si>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</si>
  <si>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</si>
  <si>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</si>
  <si>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</si>
  <si>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</si>
  <si>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</si>
  <si>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1406/09/29</t>
  </si>
  <si>
    <t>1403/10/09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</si>
  <si>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</si>
  <si>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</si>
  <si>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</si>
  <si>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</si>
  <si>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</si>
  <si>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</si>
  <si>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</si>
  <si>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</si>
  <si>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</si>
  <si>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</si>
  <si>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</si>
  <si>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</si>
  <si>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</si>
  <si>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</si>
  <si>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</si>
  <si>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کگل1</t>
  </si>
  <si>
    <t>ظکگل3071</t>
  </si>
  <si>
    <t>درآمد ناشی از تغییر قیمت اوراق بهادار</t>
  </si>
  <si>
    <t>سود و زیان ناشی از تغییر قیمت</t>
  </si>
  <si>
    <t>بهای تمام شده هر ورقه (ریال)</t>
  </si>
  <si>
    <t>شرکت داروسازی کوثر</t>
  </si>
  <si>
    <t>سهامدار عمده</t>
  </si>
  <si>
    <t>صندوق سرمایه‌گذاری اختصاصی بازارگردانی افتخار حافظ</t>
  </si>
  <si>
    <t>داروسازی امین</t>
  </si>
  <si>
    <t>پاسارگاد</t>
  </si>
  <si>
    <t>گردشگری</t>
  </si>
  <si>
    <t>موسسه اعتباری ملل</t>
  </si>
  <si>
    <t>تجارت</t>
  </si>
  <si>
    <t>دی</t>
  </si>
  <si>
    <t>آینده</t>
  </si>
  <si>
    <t>پارسیان</t>
  </si>
  <si>
    <t>اقتصاد نوین</t>
  </si>
  <si>
    <t>ملت</t>
  </si>
  <si>
    <t>صادرات</t>
  </si>
  <si>
    <t>مسکن</t>
  </si>
  <si>
    <t>رفاع</t>
  </si>
  <si>
    <t>سامان</t>
  </si>
  <si>
    <t>شهر</t>
  </si>
  <si>
    <t>خاورمیانه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</si>
</sst>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-_ر_ي_ا_ل_ ;_ * #,##0.00\-_ر_ي_ا_ل_ ;_ * &quot;-&quot;??_-_ر_ي_ا_ل_ ;_ @_ "/>
    <numFmt numFmtId="165" formatCode="_ * #,##0_-_ر_ي_ا_ل_ ;_ * #,##0\-_ر_ي_ا_ل_ ;_ * &quot;-&quot;??_-_ر_ي_ا_ل_ ;_ @_ "/>
    <numFmt numFmtId="166" formatCode="0.0%"/>
  </numFmts>
  <fonts count="10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sz val="10"/>
      <color rgb="FF000000"/>
      <name val="Arial"/>
      <charset val="1"/>
    </font>
    <font>
      <b/>
      <sz val="14"/>
      <color rgb="FF000000"/>
      <name val="B Nazanin"/>
      <charset val="178"/>
    </font>
    <font>
      <sz val="14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97">
    <xf numFmtId="0" fontId="0" fillId="0" borderId="0" xfId="0" applyAlignment="1">
      <alignment horizontal="left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4" fontId="5" fillId="0" borderId="2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4" fontId="5" fillId="0" borderId="0" xfId="0" applyNumberFormat="1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4" xfId="0" applyNumberFormat="1" applyFont="1" applyFill="1" applyBorder="1" applyAlignment="1">
      <alignment horizontal="right" vertical="top"/>
    </xf>
    <xf numFmtId="4" fontId="5" fillId="0" borderId="4" xfId="0" applyNumberFormat="1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right" vertical="top"/>
    </xf>
    <xf numFmtId="0" fontId="5" fillId="0" borderId="6" xfId="0" applyFont="1" applyFill="1" applyBorder="1" applyAlignment="1">
      <alignment horizontal="right" vertical="top"/>
    </xf>
    <xf numFmtId="3" fontId="5" fillId="0" borderId="6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right" vertical="top"/>
    </xf>
    <xf numFmtId="4" fontId="5" fillId="0" borderId="0" xfId="0" applyNumberFormat="1" applyFont="1" applyFill="1" applyAlignment="1">
      <alignment horizontal="right" vertical="top"/>
    </xf>
    <xf numFmtId="4" fontId="5" fillId="0" borderId="4" xfId="0" applyNumberFormat="1" applyFont="1" applyFill="1" applyBorder="1" applyAlignment="1">
      <alignment horizontal="right" vertical="top"/>
    </xf>
    <xf numFmtId="0" fontId="0" fillId="0" borderId="6" xfId="0" applyBorder="1" applyAlignment="1">
      <alignment horizontal="left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3" fontId="0" fillId="0" borderId="0" xfId="0" applyNumberFormat="1" applyAlignment="1">
      <alignment horizontal="left"/>
    </xf>
    <xf numFmtId="0" fontId="6" fillId="0" borderId="0" xfId="0" applyFont="1" applyAlignment="1">
      <alignment horizontal="left"/>
    </xf>
    <xf numFmtId="0" fontId="5" fillId="0" borderId="6" xfId="0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3" fontId="5" fillId="0" borderId="6" xfId="0" applyNumberFormat="1" applyFont="1" applyFill="1" applyBorder="1" applyAlignment="1">
      <alignment horizontal="center" vertical="top"/>
    </xf>
    <xf numFmtId="4" fontId="5" fillId="0" borderId="6" xfId="0" applyNumberFormat="1" applyFont="1" applyFill="1" applyBorder="1" applyAlignment="1">
      <alignment horizontal="center" vertical="top"/>
    </xf>
    <xf numFmtId="3" fontId="5" fillId="0" borderId="5" xfId="0" applyNumberFormat="1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right" vertical="top"/>
    </xf>
    <xf numFmtId="3" fontId="5" fillId="0" borderId="0" xfId="0" applyNumberFormat="1" applyFont="1" applyFill="1" applyBorder="1" applyAlignment="1">
      <alignment horizontal="right" vertical="top"/>
    </xf>
    <xf numFmtId="0" fontId="4" fillId="0" borderId="7" xfId="0" applyFont="1" applyFill="1" applyBorder="1" applyAlignment="1">
      <alignment horizontal="center" vertical="center"/>
    </xf>
    <xf numFmtId="3" fontId="5" fillId="0" borderId="7" xfId="0" applyNumberFormat="1" applyFont="1" applyFill="1" applyBorder="1" applyAlignment="1">
      <alignment horizontal="right" vertical="top"/>
    </xf>
    <xf numFmtId="0" fontId="0" fillId="0" borderId="0" xfId="0" applyBorder="1" applyAlignment="1">
      <alignment horizontal="left"/>
    </xf>
    <xf numFmtId="0" fontId="5" fillId="0" borderId="8" xfId="0" applyFont="1" applyFill="1" applyBorder="1" applyAlignment="1">
      <alignment horizontal="right" vertical="top"/>
    </xf>
    <xf numFmtId="3" fontId="5" fillId="0" borderId="8" xfId="0" applyNumberFormat="1" applyFont="1" applyFill="1" applyBorder="1" applyAlignment="1">
      <alignment horizontal="right" vertical="top"/>
    </xf>
    <xf numFmtId="0" fontId="4" fillId="0" borderId="9" xfId="0" applyFont="1" applyFill="1" applyBorder="1" applyAlignment="1">
      <alignment horizontal="center" vertical="center"/>
    </xf>
    <xf numFmtId="3" fontId="5" fillId="0" borderId="0" xfId="0" applyNumberFormat="1" applyFont="1" applyFill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right" vertical="center"/>
    </xf>
    <xf numFmtId="10" fontId="0" fillId="0" borderId="2" xfId="2" applyNumberFormat="1" applyFont="1" applyBorder="1" applyAlignment="1">
      <alignment horizontal="left"/>
    </xf>
    <xf numFmtId="10" fontId="4" fillId="0" borderId="1" xfId="2" applyNumberFormat="1" applyFont="1" applyFill="1" applyBorder="1" applyAlignment="1">
      <alignment horizontal="center" vertical="center"/>
    </xf>
    <xf numFmtId="10" fontId="5" fillId="0" borderId="2" xfId="2" applyNumberFormat="1" applyFont="1" applyFill="1" applyBorder="1" applyAlignment="1">
      <alignment horizontal="right" vertical="top"/>
    </xf>
    <xf numFmtId="10" fontId="5" fillId="0" borderId="5" xfId="2" applyNumberFormat="1" applyFont="1" applyFill="1" applyBorder="1" applyAlignment="1">
      <alignment horizontal="right" vertical="top"/>
    </xf>
    <xf numFmtId="10" fontId="0" fillId="0" borderId="0" xfId="2" applyNumberFormat="1" applyFont="1" applyAlignment="1">
      <alignment horizontal="left"/>
    </xf>
    <xf numFmtId="10" fontId="5" fillId="0" borderId="0" xfId="2" applyNumberFormat="1" applyFont="1" applyFill="1" applyBorder="1" applyAlignment="1">
      <alignment horizontal="right" vertical="top"/>
    </xf>
    <xf numFmtId="10" fontId="5" fillId="0" borderId="10" xfId="2" applyNumberFormat="1" applyFont="1" applyFill="1" applyBorder="1" applyAlignment="1">
      <alignment horizontal="right" vertical="top"/>
    </xf>
    <xf numFmtId="165" fontId="0" fillId="0" borderId="0" xfId="1" applyNumberFormat="1" applyFont="1" applyAlignment="1">
      <alignment horizontal="left"/>
    </xf>
    <xf numFmtId="3" fontId="4" fillId="0" borderId="0" xfId="0" applyNumberFormat="1" applyFont="1" applyFill="1" applyBorder="1" applyAlignment="1">
      <alignment horizontal="right" vertical="top"/>
    </xf>
    <xf numFmtId="0" fontId="5" fillId="0" borderId="2" xfId="0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164" fontId="9" fillId="0" borderId="0" xfId="1" applyNumberFormat="1" applyFont="1" applyAlignment="1">
      <alignment horizontal="right"/>
    </xf>
    <xf numFmtId="0" fontId="9" fillId="0" borderId="0" xfId="0" applyFont="1" applyAlignment="1">
      <alignment horizontal="right" wrapText="1"/>
    </xf>
    <xf numFmtId="3" fontId="5" fillId="0" borderId="0" xfId="0" applyNumberFormat="1" applyFont="1" applyFill="1" applyAlignment="1">
      <alignment horizontal="right" vertical="top"/>
    </xf>
    <xf numFmtId="166" fontId="5" fillId="0" borderId="2" xfId="2" applyNumberFormat="1" applyFont="1" applyFill="1" applyBorder="1" applyAlignment="1">
      <alignment horizontal="right" vertical="top"/>
    </xf>
    <xf numFmtId="166" fontId="5" fillId="0" borderId="5" xfId="2" applyNumberFormat="1" applyFont="1" applyFill="1" applyBorder="1" applyAlignment="1">
      <alignment horizontal="right" vertical="top"/>
    </xf>
    <xf numFmtId="10" fontId="4" fillId="0" borderId="3" xfId="2" applyNumberFormat="1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vertical="top"/>
    </xf>
    <xf numFmtId="3" fontId="5" fillId="0" borderId="0" xfId="0" applyNumberFormat="1" applyFont="1" applyFill="1" applyAlignment="1">
      <alignment vertical="top"/>
    </xf>
    <xf numFmtId="3" fontId="5" fillId="0" borderId="4" xfId="0" applyNumberFormat="1" applyFont="1" applyFill="1" applyBorder="1" applyAlignment="1">
      <alignment vertical="top"/>
    </xf>
    <xf numFmtId="3" fontId="5" fillId="0" borderId="10" xfId="0" applyNumberFormat="1" applyFont="1" applyFill="1" applyBorder="1" applyAlignment="1">
      <alignment horizontal="right" vertical="top"/>
    </xf>
    <xf numFmtId="166" fontId="5" fillId="0" borderId="0" xfId="2" applyNumberFormat="1" applyFont="1" applyFill="1" applyBorder="1" applyAlignment="1">
      <alignment horizontal="right" vertical="top"/>
    </xf>
    <xf numFmtId="3" fontId="5" fillId="0" borderId="0" xfId="0" applyNumberFormat="1" applyFont="1" applyFill="1" applyBorder="1" applyAlignment="1">
      <alignment vertical="top"/>
    </xf>
    <xf numFmtId="10" fontId="4" fillId="0" borderId="3" xfId="2" applyNumberFormat="1" applyFont="1" applyFill="1" applyBorder="1" applyAlignment="1">
      <alignment horizontal="center" vertical="center"/>
    </xf>
    <xf numFmtId="10" fontId="5" fillId="0" borderId="0" xfId="2" applyNumberFormat="1" applyFont="1" applyFill="1" applyAlignment="1">
      <alignment horizontal="right" vertical="top"/>
    </xf>
    <xf numFmtId="0" fontId="0" fillId="0" borderId="0" xfId="0" applyFill="1" applyAlignment="1">
      <alignment horizontal="left"/>
    </xf>
    <xf numFmtId="0" fontId="6" fillId="0" borderId="0" xfId="0" applyFont="1" applyFill="1" applyAlignment="1">
      <alignment horizontal="left"/>
    </xf>
    <xf numFmtId="3" fontId="0" fillId="0" borderId="0" xfId="0" applyNumberFormat="1" applyFill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5" fillId="0" borderId="4" xfId="0" applyFont="1" applyFill="1" applyBorder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3" fontId="5" fillId="0" borderId="4" xfId="0" applyNumberFormat="1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top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0" fontId="4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4" fontId="5" fillId="0" borderId="2" xfId="0" applyNumberFormat="1" applyFont="1" applyFill="1" applyBorder="1" applyAlignment="1">
      <alignment horizontal="right" vertical="top"/>
    </xf>
    <xf numFmtId="3" fontId="5" fillId="0" borderId="5" xfId="0" applyNumberFormat="1" applyFont="1" applyFill="1" applyBorder="1" applyAlignment="1">
      <alignment horizontal="right" vertical="top"/>
    </xf>
    <xf numFmtId="0" fontId="0" fillId="0" borderId="2" xfId="0" applyBorder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167802</xdr:rowOff>
    </xdr:from>
    <xdr:to>
      <xdr:col>11</xdr:col>
      <xdr:colOff>257175</xdr:colOff>
      <xdr:row>58</xdr:row>
      <xdr:rowOff>47624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ED25AED-3836-45B5-13E8-1C7275053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723625" y="167802"/>
          <a:ext cx="6962775" cy="95857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view="pageBreakPreview" zoomScaleNormal="100" zoomScaleSheetLayoutView="100" workbookViewId="0">
      <selection activeCell="B14" sqref="B14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29.1" customHeight="1" x14ac:dyDescent="0.2">
      <c r="A1" s="78" t="s">
        <v>0</v>
      </c>
      <c r="B1" s="78"/>
      <c r="C1" s="78"/>
    </row>
    <row r="2" spans="1:3" ht="21.75" customHeight="1" x14ac:dyDescent="0.2">
      <c r="A2" s="78" t="s">
        <v>1</v>
      </c>
      <c r="B2" s="78"/>
      <c r="C2" s="78"/>
    </row>
    <row r="3" spans="1:3" ht="21.75" customHeight="1" x14ac:dyDescent="0.2">
      <c r="A3" s="78" t="s">
        <v>2</v>
      </c>
      <c r="B3" s="78"/>
      <c r="C3" s="78"/>
    </row>
    <row r="4" spans="1:3" ht="7.35" customHeight="1" x14ac:dyDescent="0.2"/>
    <row r="5" spans="1:3" ht="123.6" customHeight="1" x14ac:dyDescent="0.2">
      <c r="B5" s="79"/>
    </row>
    <row r="6" spans="1:3" ht="123.6" customHeight="1" x14ac:dyDescent="0.2">
      <c r="B6" s="79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9" scale="73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W32"/>
  <sheetViews>
    <sheetView rightToLeft="1" tabSelected="1" topLeftCell="A19" workbookViewId="0">
      <selection activeCell="Q9" sqref="Q9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7.7109375" customWidth="1"/>
    <col min="7" max="7" width="1.28515625" customWidth="1"/>
    <col min="8" max="8" width="19.7109375" customWidth="1"/>
    <col min="9" max="9" width="1.28515625" customWidth="1"/>
    <col min="10" max="10" width="16.28515625" customWidth="1"/>
    <col min="11" max="11" width="1.28515625" customWidth="1"/>
    <col min="12" max="12" width="18.42578125" customWidth="1"/>
    <col min="13" max="13" width="1.28515625" customWidth="1"/>
    <col min="14" max="14" width="16.140625" bestFit="1" customWidth="1"/>
    <col min="15" max="16" width="1.28515625" customWidth="1"/>
    <col min="17" max="17" width="19.140625" customWidth="1"/>
    <col min="18" max="18" width="1.28515625" customWidth="1"/>
    <col min="19" max="19" width="18.42578125" bestFit="1" customWidth="1"/>
    <col min="20" max="20" width="1.28515625" customWidth="1"/>
    <col min="21" max="21" width="18.5703125" bestFit="1" customWidth="1"/>
    <col min="22" max="22" width="1.28515625" customWidth="1"/>
    <col min="23" max="23" width="15.5703125" style="50" customWidth="1"/>
    <col min="24" max="24" width="0.28515625" customWidth="1"/>
  </cols>
  <sheetData>
    <row r="1" spans="1:23" ht="29.1" customHeight="1" x14ac:dyDescent="0.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</row>
    <row r="2" spans="1:23" ht="21.75" customHeight="1" x14ac:dyDescent="0.2">
      <c r="A2" s="78" t="s">
        <v>151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</row>
    <row r="3" spans="1:23" ht="21.75" customHeight="1" x14ac:dyDescent="0.2">
      <c r="A3" s="78" t="s">
        <v>2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</row>
    <row r="4" spans="1:23" ht="14.45" customHeight="1" x14ac:dyDescent="0.2"/>
    <row r="5" spans="1:23" ht="14.45" customHeight="1" x14ac:dyDescent="0.2">
      <c r="A5" s="1" t="s">
        <v>168</v>
      </c>
      <c r="B5" s="89" t="s">
        <v>169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</row>
    <row r="6" spans="1:23" ht="14.45" customHeight="1" x14ac:dyDescent="0.2">
      <c r="D6" s="85" t="s">
        <v>170</v>
      </c>
      <c r="E6" s="85"/>
      <c r="F6" s="85"/>
      <c r="G6" s="85"/>
      <c r="H6" s="85"/>
      <c r="I6" s="85"/>
      <c r="J6" s="85"/>
      <c r="K6" s="85"/>
      <c r="L6" s="85"/>
      <c r="N6" s="85" t="s">
        <v>171</v>
      </c>
      <c r="O6" s="85"/>
      <c r="P6" s="85"/>
      <c r="Q6" s="85"/>
      <c r="R6" s="85"/>
      <c r="S6" s="85"/>
      <c r="T6" s="85"/>
      <c r="U6" s="85"/>
      <c r="V6" s="85"/>
      <c r="W6" s="85"/>
    </row>
    <row r="7" spans="1:23" ht="14.45" customHeight="1" x14ac:dyDescent="0.2">
      <c r="D7" s="3"/>
      <c r="E7" s="3"/>
      <c r="F7" s="3"/>
      <c r="G7" s="3"/>
      <c r="H7" s="3"/>
      <c r="I7" s="3"/>
      <c r="J7" s="88" t="s">
        <v>34</v>
      </c>
      <c r="K7" s="88"/>
      <c r="L7" s="88"/>
      <c r="N7" s="3"/>
      <c r="O7" s="3"/>
      <c r="P7" s="3"/>
      <c r="Q7" s="3"/>
      <c r="R7" s="3"/>
      <c r="S7" s="3"/>
      <c r="T7" s="3"/>
      <c r="U7" s="88" t="s">
        <v>34</v>
      </c>
      <c r="V7" s="88"/>
      <c r="W7" s="88"/>
    </row>
    <row r="8" spans="1:23" ht="14.45" customHeight="1" x14ac:dyDescent="0.2">
      <c r="A8" s="85" t="s">
        <v>172</v>
      </c>
      <c r="B8" s="85"/>
      <c r="D8" s="2" t="s">
        <v>173</v>
      </c>
      <c r="F8" s="2" t="s">
        <v>174</v>
      </c>
      <c r="H8" s="2" t="s">
        <v>175</v>
      </c>
      <c r="J8" s="4" t="s">
        <v>146</v>
      </c>
      <c r="K8" s="3"/>
      <c r="L8" s="4" t="s">
        <v>156</v>
      </c>
      <c r="N8" s="2" t="s">
        <v>173</v>
      </c>
      <c r="P8" s="85" t="s">
        <v>174</v>
      </c>
      <c r="Q8" s="85"/>
      <c r="S8" s="2" t="s">
        <v>175</v>
      </c>
      <c r="U8" s="20" t="s">
        <v>146</v>
      </c>
      <c r="V8" s="3"/>
      <c r="W8" s="73" t="s">
        <v>156</v>
      </c>
    </row>
    <row r="9" spans="1:23" ht="21.75" customHeight="1" x14ac:dyDescent="0.2">
      <c r="A9" s="56" t="s">
        <v>28</v>
      </c>
      <c r="B9" s="56"/>
      <c r="D9" s="9">
        <v>0</v>
      </c>
      <c r="F9" s="9">
        <f>SUMIFS('درآمد ناشی از تغییر قیمت اوراق'!$I:$I,'درآمد ناشی از تغییر قیمت اوراق'!$A:$A,A9)</f>
        <v>12872947500</v>
      </c>
      <c r="H9" s="9">
        <f>SUMIFS('درآمد ناشی از فروش'!$I:$I,'درآمد ناشی از فروش'!$A:$A,A9)</f>
        <v>0</v>
      </c>
      <c r="J9" s="9">
        <f>D9+F9+H9</f>
        <v>12872947500</v>
      </c>
      <c r="L9" s="74">
        <f>J9/درآمد!$F$13</f>
        <v>1.1440864090654505E-3</v>
      </c>
      <c r="N9" s="9">
        <f>SUMIFS('درآمد سود سهام'!$S:$S,'درآمد سود سهام'!$A:$A,'درآمد سرمایه گذاری در سهام'!A9)</f>
        <v>33932203305</v>
      </c>
      <c r="P9" s="68">
        <f>SUMIFS('درآمد ناشی از تغییر قیمت اوراق'!$Q:$Q,'درآمد ناشی از تغییر قیمت اوراق'!$A:$A,A9)</f>
        <v>105322641500</v>
      </c>
      <c r="Q9" s="68">
        <f>SUMIFS('درآمد ناشی از تغییر قیمت اوراق'!$Q:$Q,'درآمد ناشی از تغییر قیمت اوراق'!$A:$A,A9)</f>
        <v>105322641500</v>
      </c>
      <c r="S9" s="9">
        <f>SUMIFS('درآمد ناشی از فروش'!$Q:$Q,'درآمد ناشی از فروش'!$A:$A,A9)</f>
        <v>0</v>
      </c>
      <c r="U9" s="36">
        <f>N9+Q9+S9</f>
        <v>139254844805</v>
      </c>
      <c r="W9" s="74">
        <f>U9/درآمد!$F$13</f>
        <v>1.2376308948507638E-2</v>
      </c>
    </row>
    <row r="10" spans="1:23" ht="21.75" customHeight="1" x14ac:dyDescent="0.2">
      <c r="A10" s="56" t="s">
        <v>33</v>
      </c>
      <c r="B10" s="56"/>
      <c r="D10" s="9">
        <v>0</v>
      </c>
      <c r="F10" s="63">
        <f>SUMIFS('درآمد ناشی از تغییر قیمت اوراق'!$I:$I,'درآمد ناشی از تغییر قیمت اوراق'!$A:$A,A10)</f>
        <v>-7404546967</v>
      </c>
      <c r="H10" s="63">
        <f>SUMIFS('درآمد ناشی از فروش'!$I:$I,'درآمد ناشی از فروش'!$A:$A,A10)</f>
        <v>3069285403</v>
      </c>
      <c r="J10" s="63">
        <f t="shared" ref="J10:J30" si="0">D10+F10+H10</f>
        <v>-4335261564</v>
      </c>
      <c r="L10" s="74">
        <f>J10/درآمد!$F$13</f>
        <v>-3.8529744917519692E-4</v>
      </c>
      <c r="N10" s="63">
        <f>SUMIFS('درآمد سود سهام'!$S:$S,'درآمد سود سهام'!$A:$A,'درآمد سرمایه گذاری در سهام'!A10)</f>
        <v>0</v>
      </c>
      <c r="P10" s="68">
        <v>0</v>
      </c>
      <c r="Q10" s="68">
        <f>SUMIFS('درآمد ناشی از تغییر قیمت اوراق'!$Q:$Q,'درآمد ناشی از تغییر قیمت اوراق'!$A:$A,A10)</f>
        <v>-7404546968</v>
      </c>
      <c r="S10" s="63">
        <f>SUMIFS('درآمد ناشی از فروش'!$Q:$Q,'درآمد ناشی از فروش'!$A:$A,A10)</f>
        <v>3358554024</v>
      </c>
      <c r="U10" s="36">
        <f t="shared" ref="U10:U30" si="1">N10+Q10+S10</f>
        <v>-4045992944</v>
      </c>
      <c r="W10" s="74">
        <f>U10/درآمد!$F$13</f>
        <v>-3.5958862866527732E-4</v>
      </c>
    </row>
    <row r="11" spans="1:23" ht="21.75" customHeight="1" x14ac:dyDescent="0.2">
      <c r="A11" s="56" t="s">
        <v>25</v>
      </c>
      <c r="B11" s="56"/>
      <c r="D11" s="9">
        <v>0</v>
      </c>
      <c r="F11" s="63">
        <f>SUMIFS('درآمد ناشی از تغییر قیمت اوراق'!$I:$I,'درآمد ناشی از تغییر قیمت اوراق'!$A:$A,A11)</f>
        <v>-54709903851</v>
      </c>
      <c r="H11" s="63">
        <f>SUMIFS('درآمد ناشی از فروش'!$I:$I,'درآمد ناشی از فروش'!$A:$A,A11)</f>
        <v>0</v>
      </c>
      <c r="J11" s="63">
        <f t="shared" si="0"/>
        <v>-54709903851</v>
      </c>
      <c r="L11" s="74">
        <f>J11/درآمد!$F$13</f>
        <v>-4.8623563047395825E-3</v>
      </c>
      <c r="N11" s="63">
        <f>SUMIFS('درآمد سود سهام'!$S:$S,'درآمد سود سهام'!$A:$A,'درآمد سرمایه گذاری در سهام'!A11)</f>
        <v>49445343360</v>
      </c>
      <c r="P11" s="68">
        <v>-946821895</v>
      </c>
      <c r="Q11" s="68">
        <f>SUMIFS('درآمد ناشی از تغییر قیمت اوراق'!$Q:$Q,'درآمد ناشی از تغییر قیمت اوراق'!$A:$A,A11)</f>
        <v>156230420623</v>
      </c>
      <c r="S11" s="63">
        <f>SUMIFS('درآمد ناشی از فروش'!$Q:$Q,'درآمد ناشی از فروش'!$A:$A,A11)</f>
        <v>0</v>
      </c>
      <c r="U11" s="36">
        <f t="shared" si="1"/>
        <v>205675763983</v>
      </c>
      <c r="W11" s="74">
        <f>U11/درآمد!$F$13</f>
        <v>1.8279484651600075E-2</v>
      </c>
    </row>
    <row r="12" spans="1:23" ht="21.75" customHeight="1" x14ac:dyDescent="0.2">
      <c r="A12" s="56" t="s">
        <v>23</v>
      </c>
      <c r="B12" s="56"/>
      <c r="D12" s="9">
        <v>0</v>
      </c>
      <c r="F12" s="63">
        <f>SUMIFS('درآمد ناشی از تغییر قیمت اوراق'!$I:$I,'درآمد ناشی از تغییر قیمت اوراق'!$A:$A,A12)</f>
        <v>1250017875</v>
      </c>
      <c r="H12" s="63">
        <f>SUMIFS('درآمد ناشی از فروش'!$I:$I,'درآمد ناشی از فروش'!$A:$A,A12)</f>
        <v>0</v>
      </c>
      <c r="J12" s="63">
        <f t="shared" si="0"/>
        <v>1250017875</v>
      </c>
      <c r="L12" s="74">
        <f>J12/درآمد!$F$13</f>
        <v>1.1109564937450223E-4</v>
      </c>
      <c r="N12" s="63">
        <f>SUMIFS('درآمد سود سهام'!$S:$S,'درآمد سود سهام'!$A:$A,'درآمد سرمایه گذاری در سهام'!A12)</f>
        <v>0</v>
      </c>
      <c r="P12" s="68">
        <v>0</v>
      </c>
      <c r="Q12" s="68">
        <f>SUMIFS('درآمد ناشی از تغییر قیمت اوراق'!$Q:$Q,'درآمد ناشی از تغییر قیمت اوراق'!$A:$A,A12)</f>
        <v>-3207554901</v>
      </c>
      <c r="S12" s="63">
        <f>SUMIFS('درآمد ناشی از فروش'!$Q:$Q,'درآمد ناشی از فروش'!$A:$A,A12)</f>
        <v>0</v>
      </c>
      <c r="U12" s="36">
        <f t="shared" si="1"/>
        <v>-3207554901</v>
      </c>
      <c r="W12" s="74">
        <f>U12/درآمد!$F$13</f>
        <v>-2.8507223917174961E-4</v>
      </c>
    </row>
    <row r="13" spans="1:23" ht="21.75" customHeight="1" x14ac:dyDescent="0.2">
      <c r="A13" s="56" t="s">
        <v>22</v>
      </c>
      <c r="B13" s="56"/>
      <c r="D13" s="9">
        <v>0</v>
      </c>
      <c r="F13" s="63">
        <f>SUMIFS('درآمد ناشی از تغییر قیمت اوراق'!$I:$I,'درآمد ناشی از تغییر قیمت اوراق'!$A:$A,A13)</f>
        <v>331376508</v>
      </c>
      <c r="H13" s="63">
        <f>SUMIFS('درآمد ناشی از فروش'!$I:$I,'درآمد ناشی از فروش'!$A:$A,A13)</f>
        <v>0</v>
      </c>
      <c r="J13" s="63">
        <f t="shared" si="0"/>
        <v>331376508</v>
      </c>
      <c r="L13" s="74">
        <f>J13/درآمد!$F$13</f>
        <v>2.9451169523247761E-5</v>
      </c>
      <c r="N13" s="63">
        <f>SUMIFS('درآمد سود سهام'!$S:$S,'درآمد سود سهام'!$A:$A,'درآمد سرمایه گذاری در سهام'!A13)</f>
        <v>9358560000</v>
      </c>
      <c r="P13" s="68">
        <v>0</v>
      </c>
      <c r="Q13" s="68">
        <f>SUMIFS('درآمد ناشی از تغییر قیمت اوراق'!$Q:$Q,'درآمد ناشی از تغییر قیمت اوراق'!$A:$A,A13)</f>
        <v>-8965575514</v>
      </c>
      <c r="S13" s="63">
        <f>SUMIFS('درآمد ناشی از فروش'!$Q:$Q,'درآمد ناشی از فروش'!$A:$A,A13)</f>
        <v>-547167608</v>
      </c>
      <c r="U13" s="36">
        <f t="shared" si="1"/>
        <v>-154183122</v>
      </c>
      <c r="W13" s="74">
        <f>U13/درآمد!$F$13</f>
        <v>-1.370306329513736E-5</v>
      </c>
    </row>
    <row r="14" spans="1:23" ht="21.75" customHeight="1" x14ac:dyDescent="0.2">
      <c r="A14" s="56" t="s">
        <v>32</v>
      </c>
      <c r="B14" s="56"/>
      <c r="D14" s="9">
        <v>0</v>
      </c>
      <c r="F14" s="63">
        <f>SUMIFS('درآمد ناشی از تغییر قیمت اوراق'!$I:$I,'درآمد ناشی از تغییر قیمت اوراق'!$A:$A,A14)</f>
        <v>-760255995</v>
      </c>
      <c r="H14" s="63">
        <f>SUMIFS('درآمد ناشی از فروش'!$I:$I,'درآمد ناشی از فروش'!$A:$A,A14)</f>
        <v>0</v>
      </c>
      <c r="J14" s="63">
        <f t="shared" si="0"/>
        <v>-760255995</v>
      </c>
      <c r="L14" s="74">
        <f>J14/درآمد!$F$13</f>
        <v>-6.756794054275689E-5</v>
      </c>
      <c r="N14" s="63">
        <f>SUMIFS('درآمد سود سهام'!$S:$S,'درآمد سود سهام'!$A:$A,'درآمد سرمایه گذاری در سهام'!A14)</f>
        <v>300292160</v>
      </c>
      <c r="P14" s="68">
        <v>0</v>
      </c>
      <c r="Q14" s="68">
        <f>SUMIFS('درآمد ناشی از تغییر قیمت اوراق'!$Q:$Q,'درآمد ناشی از تغییر قیمت اوراق'!$A:$A,A14)</f>
        <v>-946821896</v>
      </c>
      <c r="S14" s="63">
        <f>SUMIFS('درآمد ناشی از فروش'!$Q:$Q,'درآمد ناشی از فروش'!$A:$A,A14)</f>
        <v>1203434002</v>
      </c>
      <c r="U14" s="36">
        <f t="shared" si="1"/>
        <v>556904266</v>
      </c>
      <c r="W14" s="74">
        <f>U14/درآمد!$F$13</f>
        <v>4.9495005077987801E-5</v>
      </c>
    </row>
    <row r="15" spans="1:23" ht="21.75" customHeight="1" x14ac:dyDescent="0.2">
      <c r="A15" s="56" t="s">
        <v>29</v>
      </c>
      <c r="B15" s="56"/>
      <c r="D15" s="9">
        <v>0</v>
      </c>
      <c r="F15" s="63">
        <f>SUMIFS('درآمد ناشی از تغییر قیمت اوراق'!$I:$I,'درآمد ناشی از تغییر قیمت اوراق'!$A:$A,A15)</f>
        <v>-32174734009</v>
      </c>
      <c r="H15" s="63">
        <f>SUMIFS('درآمد ناشی از فروش'!$I:$I,'درآمد ناشی از فروش'!$A:$A,A15)</f>
        <v>0</v>
      </c>
      <c r="J15" s="63">
        <f t="shared" si="0"/>
        <v>-32174734009</v>
      </c>
      <c r="L15" s="74">
        <f>J15/درآمد!$F$13</f>
        <v>-2.8595374831593798E-3</v>
      </c>
      <c r="N15" s="63">
        <f>SUMIFS('درآمد سود سهام'!$S:$S,'درآمد سود سهام'!$A:$A,'درآمد سرمایه گذاری در سهام'!A15)</f>
        <v>0</v>
      </c>
      <c r="P15" s="68">
        <v>0</v>
      </c>
      <c r="Q15" s="68">
        <f>SUMIFS('درآمد ناشی از تغییر قیمت اوراق'!$Q:$Q,'درآمد ناشی از تغییر قیمت اوراق'!$A:$A,A15)</f>
        <v>-28789445185</v>
      </c>
      <c r="S15" s="63">
        <f>SUMIFS('درآمد ناشی از فروش'!$Q:$Q,'درآمد ناشی از فروش'!$A:$A,A15)</f>
        <v>0</v>
      </c>
      <c r="U15" s="36">
        <f t="shared" si="1"/>
        <v>-28789445185</v>
      </c>
      <c r="W15" s="74">
        <f>U15/درآمد!$F$13</f>
        <v>-2.5586690973992761E-3</v>
      </c>
    </row>
    <row r="16" spans="1:23" ht="21.75" customHeight="1" x14ac:dyDescent="0.2">
      <c r="A16" s="56" t="s">
        <v>21</v>
      </c>
      <c r="B16" s="56"/>
      <c r="D16" s="9">
        <v>0</v>
      </c>
      <c r="F16" s="63">
        <f>SUMIFS('درآمد ناشی از تغییر قیمت اوراق'!$I:$I,'درآمد ناشی از تغییر قیمت اوراق'!$A:$A,A16)</f>
        <v>-4125495435</v>
      </c>
      <c r="H16" s="63">
        <f>SUMIFS('درآمد ناشی از فروش'!$I:$I,'درآمد ناشی از فروش'!$A:$A,A16)</f>
        <v>0</v>
      </c>
      <c r="J16" s="63">
        <f t="shared" si="0"/>
        <v>-4125495435</v>
      </c>
      <c r="L16" s="74">
        <f>J16/درآمد!$F$13</f>
        <v>-3.6665443231591349E-4</v>
      </c>
      <c r="N16" s="63">
        <f>SUMIFS('درآمد سود سهام'!$S:$S,'درآمد سود سهام'!$A:$A,'درآمد سرمایه گذاری در سهام'!A16)</f>
        <v>0</v>
      </c>
      <c r="P16" s="68">
        <v>156230420623</v>
      </c>
      <c r="Q16" s="68">
        <f>SUMIFS('درآمد ناشی از تغییر قیمت اوراق'!$Q:$Q,'درآمد ناشی از تغییر قیمت اوراق'!$A:$A,A16)</f>
        <v>-14967233288</v>
      </c>
      <c r="S16" s="63">
        <f>SUMIFS('درآمد ناشی از فروش'!$Q:$Q,'درآمد ناشی از فروش'!$A:$A,A16)</f>
        <v>0</v>
      </c>
      <c r="U16" s="36">
        <f t="shared" si="1"/>
        <v>-14967233288</v>
      </c>
      <c r="W16" s="74">
        <f>U16/درآمد!$F$13</f>
        <v>-1.3302165790789401E-3</v>
      </c>
    </row>
    <row r="17" spans="1:23" ht="21.75" customHeight="1" x14ac:dyDescent="0.2">
      <c r="A17" s="56" t="s">
        <v>19</v>
      </c>
      <c r="B17" s="56"/>
      <c r="D17" s="9">
        <v>0</v>
      </c>
      <c r="F17" s="63">
        <f>SUMIFS('درآمد ناشی از تغییر قیمت اوراق'!$I:$I,'درآمد ناشی از تغییر قیمت اوراق'!$A:$A,A17)</f>
        <v>14344141500</v>
      </c>
      <c r="H17" s="63">
        <f>SUMIFS('درآمد ناشی از فروش'!$I:$I,'درآمد ناشی از فروش'!$A:$A,A17)</f>
        <v>0</v>
      </c>
      <c r="J17" s="63">
        <f t="shared" si="0"/>
        <v>14344141500</v>
      </c>
      <c r="L17" s="74">
        <f>J17/درآمد!$F$13</f>
        <v>1.2748391415300733E-3</v>
      </c>
      <c r="N17" s="63">
        <f>SUMIFS('درآمد سود سهام'!$S:$S,'درآمد سود سهام'!$A:$A,'درآمد سرمایه گذاری در سهام'!A17)</f>
        <v>0</v>
      </c>
      <c r="P17" s="68">
        <v>-3207554901</v>
      </c>
      <c r="Q17" s="68">
        <f>SUMIFS('درآمد ناشی از تغییر قیمت اوراق'!$Q:$Q,'درآمد ناشی از تغییر قیمت اوراق'!$A:$A,A17)</f>
        <v>9562720220</v>
      </c>
      <c r="S17" s="63">
        <f>SUMIFS('درآمد ناشی از فروش'!$Q:$Q,'درآمد ناشی از فروش'!$A:$A,A17)</f>
        <v>0</v>
      </c>
      <c r="U17" s="36">
        <f t="shared" si="1"/>
        <v>9562720220</v>
      </c>
      <c r="W17" s="74">
        <f>U17/درآمد!$F$13</f>
        <v>8.4988913668741155E-4</v>
      </c>
    </row>
    <row r="18" spans="1:23" ht="21.75" customHeight="1" x14ac:dyDescent="0.2">
      <c r="A18" s="56" t="s">
        <v>31</v>
      </c>
      <c r="B18" s="56"/>
      <c r="D18" s="63">
        <v>0</v>
      </c>
      <c r="F18" s="63">
        <f>SUMIFS('درآمد ناشی از تغییر قیمت اوراق'!$I:$I,'درآمد ناشی از تغییر قیمت اوراق'!$A:$A,A18)</f>
        <v>-4831722948</v>
      </c>
      <c r="H18" s="63">
        <f>SUMIFS('درآمد ناشی از فروش'!$I:$I,'درآمد ناشی از فروش'!$A:$A,A18)</f>
        <v>0</v>
      </c>
      <c r="J18" s="63">
        <f t="shared" si="0"/>
        <v>-4831722948</v>
      </c>
      <c r="L18" s="74">
        <f>J18/درآمد!$F$13</f>
        <v>-4.2942057809032872E-4</v>
      </c>
      <c r="N18" s="63">
        <f>SUMIFS('درآمد سود سهام'!$S:$S,'درآمد سود سهام'!$A:$A,'درآمد سرمایه گذاری در سهام'!A18)</f>
        <v>21939000000</v>
      </c>
      <c r="P18" s="63"/>
      <c r="Q18" s="68">
        <f>SUMIFS('درآمد ناشی از تغییر قیمت اوراق'!$Q:$Q,'درآمد ناشی از تغییر قیمت اوراق'!$A:$A,A18)</f>
        <v>-5418991808</v>
      </c>
      <c r="S18" s="63">
        <f>SUMIFS('درآمد ناشی از فروش'!$Q:$Q,'درآمد ناشی از فروش'!$A:$A,A18)</f>
        <v>30241031</v>
      </c>
      <c r="U18" s="36">
        <f t="shared" si="1"/>
        <v>16550249223</v>
      </c>
      <c r="W18" s="74">
        <f>U18/درآمد!$F$13</f>
        <v>1.4709075138137813E-3</v>
      </c>
    </row>
    <row r="19" spans="1:23" ht="21.75" customHeight="1" x14ac:dyDescent="0.2">
      <c r="A19" s="56" t="s">
        <v>30</v>
      </c>
      <c r="B19" s="56"/>
      <c r="D19" s="63">
        <v>0</v>
      </c>
      <c r="F19" s="63">
        <f>SUMIFS('درآمد ناشی از تغییر قیمت اوراق'!$I:$I,'درآمد ناشی از تغییر قیمت اوراق'!$A:$A,A19)</f>
        <v>2842983000</v>
      </c>
      <c r="H19" s="63">
        <f>SUMIFS('درآمد ناشی از فروش'!$I:$I,'درآمد ناشی از فروش'!$A:$A,A19)</f>
        <v>0</v>
      </c>
      <c r="J19" s="63">
        <f t="shared" si="0"/>
        <v>2842983000</v>
      </c>
      <c r="L19" s="74">
        <f>J19/درآمد!$F$13</f>
        <v>2.5267082084379829E-4</v>
      </c>
      <c r="N19" s="63">
        <f>SUMIFS('درآمد سود سهام'!$S:$S,'درآمد سود سهام'!$A:$A,'درآمد سرمایه گذاری در سهام'!A19)</f>
        <v>0</v>
      </c>
      <c r="P19" s="63"/>
      <c r="Q19" s="68">
        <f>SUMIFS('درآمد ناشی از تغییر قیمت اوراق'!$Q:$Q,'درآمد ناشی از تغییر قیمت اوراق'!$A:$A,A19)</f>
        <v>-35530763783</v>
      </c>
      <c r="S19" s="63">
        <f>SUMIFS('درآمد ناشی از فروش'!$Q:$Q,'درآمد ناشی از فروش'!$A:$A,A19)</f>
        <v>0</v>
      </c>
      <c r="U19" s="36">
        <f t="shared" si="1"/>
        <v>-35530763783</v>
      </c>
      <c r="W19" s="74">
        <f>U19/درآمد!$F$13</f>
        <v>-3.1578054635774152E-3</v>
      </c>
    </row>
    <row r="20" spans="1:23" ht="21.75" customHeight="1" x14ac:dyDescent="0.2">
      <c r="A20" s="56" t="s">
        <v>26</v>
      </c>
      <c r="B20" s="56"/>
      <c r="D20" s="63">
        <v>0</v>
      </c>
      <c r="F20" s="63">
        <f>SUMIFS('درآمد ناشی از تغییر قیمت اوراق'!$I:$I,'درآمد ناشی از تغییر قیمت اوراق'!$A:$A,A20)</f>
        <v>10564268755</v>
      </c>
      <c r="H20" s="63">
        <f>SUMIFS('درآمد ناشی از فروش'!$I:$I,'درآمد ناشی از فروش'!$A:$A,A20)</f>
        <v>0</v>
      </c>
      <c r="J20" s="63">
        <f t="shared" si="0"/>
        <v>10564268755</v>
      </c>
      <c r="L20" s="74">
        <f>J20/درآمد!$F$13</f>
        <v>9.3890201170402396E-4</v>
      </c>
      <c r="N20" s="63">
        <f>SUMIFS('درآمد سود سهام'!$S:$S,'درآمد سود سهام'!$A:$A,'درآمد سرمایه گذاری در سهام'!A20)</f>
        <v>0</v>
      </c>
      <c r="P20" s="63"/>
      <c r="Q20" s="68">
        <f>SUMIFS('درآمد ناشی از تغییر قیمت اوراق'!$Q:$Q,'درآمد ناشی از تغییر قیمت اوراق'!$A:$A,A20)</f>
        <v>1691041162</v>
      </c>
      <c r="S20" s="63">
        <f>SUMIFS('درآمد ناشی از فروش'!$Q:$Q,'درآمد ناشی از فروش'!$A:$A,A20)</f>
        <v>0</v>
      </c>
      <c r="U20" s="36">
        <f t="shared" si="1"/>
        <v>1691041162</v>
      </c>
      <c r="W20" s="74">
        <f>U20/درآمد!$F$13</f>
        <v>1.5029170363776024E-4</v>
      </c>
    </row>
    <row r="21" spans="1:23" ht="21.75" customHeight="1" x14ac:dyDescent="0.2">
      <c r="A21" s="56" t="s">
        <v>27</v>
      </c>
      <c r="B21" s="56"/>
      <c r="D21" s="63">
        <v>0</v>
      </c>
      <c r="F21" s="63">
        <f>SUMIFS('درآمد ناشی از تغییر قیمت اوراق'!$I:$I,'درآمد ناشی از تغییر قیمت اوراق'!$A:$A,A21)</f>
        <v>-3021912000</v>
      </c>
      <c r="H21" s="63">
        <f>SUMIFS('درآمد ناشی از فروش'!$I:$I,'درآمد ناشی از فروش'!$A:$A,A21)</f>
        <v>0</v>
      </c>
      <c r="J21" s="63">
        <f t="shared" si="0"/>
        <v>-3021912000</v>
      </c>
      <c r="L21" s="74">
        <f>J21/درآمد!$F$13</f>
        <v>-2.6857318019760378E-4</v>
      </c>
      <c r="N21" s="63">
        <f>SUMIFS('درآمد سود سهام'!$S:$S,'درآمد سود سهام'!$A:$A,'درآمد سرمایه گذاری در سهام'!A21)</f>
        <v>0</v>
      </c>
      <c r="P21" s="63"/>
      <c r="Q21" s="68">
        <f>SUMIFS('درآمد ناشی از تغییر قیمت اوراق'!$Q:$Q,'درآمد ناشی از تغییر قیمت اوراق'!$A:$A,A21)</f>
        <v>-6396146956</v>
      </c>
      <c r="S21" s="63">
        <f>SUMIFS('درآمد ناشی از فروش'!$Q:$Q,'درآمد ناشی از فروش'!$A:$A,A21)</f>
        <v>0</v>
      </c>
      <c r="U21" s="36">
        <f t="shared" si="1"/>
        <v>-6396146956</v>
      </c>
      <c r="W21" s="74">
        <f>U21/درآمد!$F$13</f>
        <v>-5.6845915069139773E-4</v>
      </c>
    </row>
    <row r="22" spans="1:23" ht="21.75" customHeight="1" x14ac:dyDescent="0.2">
      <c r="A22" s="56" t="s">
        <v>20</v>
      </c>
      <c r="B22" s="56"/>
      <c r="D22" s="63">
        <v>0</v>
      </c>
      <c r="F22" s="63">
        <f>SUMIFS('درآمد ناشی از تغییر قیمت اوراق'!$I:$I,'درآمد ناشی از تغییر قیمت اوراق'!$A:$A,A22)</f>
        <v>-4488135750</v>
      </c>
      <c r="H22" s="63">
        <f>SUMIFS('درآمد ناشی از فروش'!$I:$I,'درآمد ناشی از فروش'!$A:$A,A22)</f>
        <v>0</v>
      </c>
      <c r="J22" s="63">
        <f t="shared" si="0"/>
        <v>-4488135750</v>
      </c>
      <c r="L22" s="74">
        <f>J22/درآمد!$F$13</f>
        <v>-3.9888418045795431E-4</v>
      </c>
      <c r="N22" s="63">
        <f>SUMIFS('درآمد سود سهام'!$S:$S,'درآمد سود سهام'!$A:$A,'درآمد سرمایه گذاری در سهام'!A22)</f>
        <v>0</v>
      </c>
      <c r="P22" s="63"/>
      <c r="Q22" s="68">
        <f>SUMIFS('درآمد ناشی از تغییر قیمت اوراق'!$Q:$Q,'درآمد ناشی از تغییر قیمت اوراق'!$A:$A,A22)</f>
        <v>-24534196971</v>
      </c>
      <c r="S22" s="63">
        <f>SUMIFS('درآمد ناشی از فروش'!$Q:$Q,'درآمد ناشی از فروش'!$A:$A,A22)</f>
        <v>0</v>
      </c>
      <c r="U22" s="36">
        <f t="shared" si="1"/>
        <v>-24534196971</v>
      </c>
      <c r="W22" s="74">
        <f>U22/درآمد!$F$13</f>
        <v>-2.1804828545953316E-3</v>
      </c>
    </row>
    <row r="23" spans="1:23" ht="21.75" customHeight="1" x14ac:dyDescent="0.2">
      <c r="A23" s="56" t="s">
        <v>24</v>
      </c>
      <c r="B23" s="56"/>
      <c r="D23" s="63">
        <v>0</v>
      </c>
      <c r="F23" s="63">
        <f>SUMIFS('درآمد ناشی از تغییر قیمت اوراق'!$I:$I,'درآمد ناشی از تغییر قیمت اوراق'!$A:$A,A23)</f>
        <v>-12621826771</v>
      </c>
      <c r="H23" s="63">
        <f>SUMIFS('درآمد ناشی از فروش'!$I:$I,'درآمد ناشی از فروش'!$A:$A,A23)</f>
        <v>0</v>
      </c>
      <c r="J23" s="63">
        <f t="shared" si="0"/>
        <v>-12621826771</v>
      </c>
      <c r="L23" s="74">
        <f>J23/درآمد!$F$13</f>
        <v>-1.1217679918510937E-3</v>
      </c>
      <c r="N23" s="63">
        <f>SUMIFS('درآمد سود سهام'!$S:$S,'درآمد سود سهام'!$A:$A,'درآمد سرمایه گذاری در سهام'!A23)</f>
        <v>0</v>
      </c>
      <c r="P23" s="63"/>
      <c r="Q23" s="68">
        <f>SUMIFS('درآمد ناشی از تغییر قیمت اوراق'!$Q:$Q,'درآمد ناشی از تغییر قیمت اوراق'!$A:$A,A23)</f>
        <v>-32905187291</v>
      </c>
      <c r="S23" s="63">
        <f>SUMIFS('درآمد ناشی از فروش'!$Q:$Q,'درآمد ناشی از فروش'!$A:$A,A23)</f>
        <v>0</v>
      </c>
      <c r="U23" s="36">
        <f t="shared" si="1"/>
        <v>-32905187291</v>
      </c>
      <c r="W23" s="74">
        <f>U23/درآمد!$F$13</f>
        <v>-2.9244567001757977E-3</v>
      </c>
    </row>
    <row r="24" spans="1:23" ht="21.75" customHeight="1" x14ac:dyDescent="0.2">
      <c r="A24" s="56" t="s">
        <v>176</v>
      </c>
      <c r="B24" s="56"/>
      <c r="D24" s="63">
        <v>0</v>
      </c>
      <c r="F24" s="63">
        <f>SUMIFS('درآمد ناشی از تغییر قیمت اوراق'!$I:$I,'درآمد ناشی از تغییر قیمت اوراق'!$A:$A,A24)</f>
        <v>0</v>
      </c>
      <c r="H24" s="63">
        <f>SUMIFS('درآمد ناشی از فروش'!$I:$I,'درآمد ناشی از فروش'!$A:$A,A24)</f>
        <v>0</v>
      </c>
      <c r="J24" s="63">
        <f t="shared" si="0"/>
        <v>0</v>
      </c>
      <c r="L24" s="74">
        <f>J24/درآمد!$F$13</f>
        <v>0</v>
      </c>
      <c r="N24" s="63">
        <f>SUMIFS('درآمد سود سهام'!$S:$S,'درآمد سود سهام'!$A:$A,'درآمد سرمایه گذاری در سهام'!A24)</f>
        <v>0</v>
      </c>
      <c r="P24" s="63"/>
      <c r="Q24" s="68">
        <f>SUMIFS('درآمد ناشی از تغییر قیمت اوراق'!$Q:$Q,'درآمد ناشی از تغییر قیمت اوراق'!$A:$A,A24)</f>
        <v>0</v>
      </c>
      <c r="S24" s="63">
        <f>SUMIFS('درآمد ناشی از فروش'!$Q:$Q,'درآمد ناشی از فروش'!$A:$A,A24)</f>
        <v>5941611654</v>
      </c>
      <c r="U24" s="36">
        <f t="shared" si="1"/>
        <v>5941611654</v>
      </c>
      <c r="W24" s="74">
        <f>U24/درآمد!$F$13</f>
        <v>5.2806221273615003E-4</v>
      </c>
    </row>
    <row r="25" spans="1:23" ht="21.75" customHeight="1" x14ac:dyDescent="0.2">
      <c r="A25" s="56" t="s">
        <v>177</v>
      </c>
      <c r="B25" s="56"/>
      <c r="D25" s="63">
        <v>0</v>
      </c>
      <c r="F25" s="63">
        <f>SUMIFS('درآمد ناشی از تغییر قیمت اوراق'!$I:$I,'درآمد ناشی از تغییر قیمت اوراق'!$A:$A,A25)</f>
        <v>0</v>
      </c>
      <c r="H25" s="63">
        <f>SUMIFS('درآمد ناشی از فروش'!$I:$I,'درآمد ناشی از فروش'!$A:$A,A25)</f>
        <v>0</v>
      </c>
      <c r="J25" s="63">
        <f t="shared" si="0"/>
        <v>0</v>
      </c>
      <c r="L25" s="74">
        <f>J25/درآمد!$F$13</f>
        <v>0</v>
      </c>
      <c r="N25" s="63">
        <f>SUMIFS('درآمد سود سهام'!$S:$S,'درآمد سود سهام'!$A:$A,'درآمد سرمایه گذاری در سهام'!A25)</f>
        <v>1650000000</v>
      </c>
      <c r="P25" s="63"/>
      <c r="Q25" s="68">
        <f>SUMIFS('درآمد ناشی از تغییر قیمت اوراق'!$Q:$Q,'درآمد ناشی از تغییر قیمت اوراق'!$A:$A,A25)</f>
        <v>0</v>
      </c>
      <c r="S25" s="63">
        <f>SUMIFS('درآمد ناشی از فروش'!$Q:$Q,'درآمد ناشی از فروش'!$A:$A,A25)</f>
        <v>-296902995</v>
      </c>
      <c r="U25" s="36">
        <f t="shared" si="1"/>
        <v>1353097005</v>
      </c>
      <c r="W25" s="74">
        <f>U25/درآمد!$F$13</f>
        <v>1.2025683267702799E-4</v>
      </c>
    </row>
    <row r="26" spans="1:23" ht="21.75" customHeight="1" x14ac:dyDescent="0.2">
      <c r="A26" s="56" t="s">
        <v>178</v>
      </c>
      <c r="B26" s="56"/>
      <c r="D26" s="63">
        <v>0</v>
      </c>
      <c r="F26" s="63">
        <f>SUMIFS('درآمد ناشی از تغییر قیمت اوراق'!$I:$I,'درآمد ناشی از تغییر قیمت اوراق'!$A:$A,A26)</f>
        <v>0</v>
      </c>
      <c r="H26" s="63">
        <f>SUMIFS('درآمد ناشی از فروش'!$I:$I,'درآمد ناشی از فروش'!$A:$A,A26)</f>
        <v>0</v>
      </c>
      <c r="J26" s="63">
        <f t="shared" si="0"/>
        <v>0</v>
      </c>
      <c r="L26" s="74">
        <f>J26/درآمد!$F$13</f>
        <v>0</v>
      </c>
      <c r="N26" s="63">
        <f>SUMIFS('درآمد سود سهام'!$S:$S,'درآمد سود سهام'!$A:$A,'درآمد سرمایه گذاری در سهام'!A26)</f>
        <v>0</v>
      </c>
      <c r="P26" s="63"/>
      <c r="Q26" s="68">
        <f>SUMIFS('درآمد ناشی از تغییر قیمت اوراق'!$Q:$Q,'درآمد ناشی از تغییر قیمت اوراق'!$A:$A,A26)</f>
        <v>0</v>
      </c>
      <c r="S26" s="63">
        <f>SUMIFS('درآمد ناشی از فروش'!$Q:$Q,'درآمد ناشی از فروش'!$A:$A,A26)</f>
        <v>-2772642906</v>
      </c>
      <c r="U26" s="36">
        <f t="shared" si="1"/>
        <v>-2772642906</v>
      </c>
      <c r="W26" s="74">
        <f>U26/درآمد!$F$13</f>
        <v>-2.4641932750415823E-4</v>
      </c>
    </row>
    <row r="27" spans="1:23" ht="21.75" customHeight="1" x14ac:dyDescent="0.2">
      <c r="A27" s="56" t="s">
        <v>181</v>
      </c>
      <c r="B27" s="56"/>
      <c r="D27" s="63">
        <v>0</v>
      </c>
      <c r="F27" s="63">
        <f>SUMIFS('درآمد ناشی از تغییر قیمت اوراق'!$I:$I,'درآمد ناشی از تغییر قیمت اوراق'!$A:$A,A27)</f>
        <v>0</v>
      </c>
      <c r="H27" s="63">
        <f>SUMIFS('درآمد ناشی از فروش'!$I:$I,'درآمد ناشی از فروش'!$A:$A,A27)</f>
        <v>0</v>
      </c>
      <c r="J27" s="63">
        <f t="shared" si="0"/>
        <v>0</v>
      </c>
      <c r="L27" s="74">
        <f>J27/درآمد!$F$13</f>
        <v>0</v>
      </c>
      <c r="N27" s="63">
        <f>SUMIFS('درآمد سود سهام'!$S:$S,'درآمد سود سهام'!$A:$A,'درآمد سرمایه گذاری در سهام'!A27)</f>
        <v>108373150380</v>
      </c>
      <c r="P27" s="63"/>
      <c r="Q27" s="68">
        <f>SUMIFS('درآمد ناشی از تغییر قیمت اوراق'!$Q:$Q,'درآمد ناشی از تغییر قیمت اوراق'!$A:$A,A27)</f>
        <v>0</v>
      </c>
      <c r="S27" s="63">
        <f>SUMIFS('درآمد ناشی از فروش'!$Q:$Q,'درآمد ناشی از فروش'!$A:$A,A27)</f>
        <v>91936094095</v>
      </c>
      <c r="U27" s="36">
        <f t="shared" si="1"/>
        <v>200309244475</v>
      </c>
      <c r="W27" s="74">
        <f>U27/درآمد!$F$13</f>
        <v>1.7802533896298121E-2</v>
      </c>
    </row>
    <row r="28" spans="1:23" ht="21.75" customHeight="1" x14ac:dyDescent="0.2">
      <c r="A28" s="56" t="s">
        <v>182</v>
      </c>
      <c r="B28" s="56"/>
      <c r="D28" s="63">
        <v>0</v>
      </c>
      <c r="F28" s="63">
        <f>SUMIFS('درآمد ناشی از تغییر قیمت اوراق'!$I:$I,'درآمد ناشی از تغییر قیمت اوراق'!$A:$A,A28)</f>
        <v>0</v>
      </c>
      <c r="H28" s="63">
        <f>SUMIFS('درآمد ناشی از فروش'!$I:$I,'درآمد ناشی از فروش'!$A:$A,A28)</f>
        <v>0</v>
      </c>
      <c r="J28" s="63">
        <f t="shared" si="0"/>
        <v>0</v>
      </c>
      <c r="L28" s="74">
        <f>J28/درآمد!$F$13</f>
        <v>0</v>
      </c>
      <c r="N28" s="63">
        <f>SUMIFS('درآمد سود سهام'!$S:$S,'درآمد سود سهام'!$A:$A,'درآمد سرمایه گذاری در سهام'!A28)</f>
        <v>22749019200</v>
      </c>
      <c r="P28" s="63"/>
      <c r="Q28" s="68">
        <f>SUMIFS('درآمد ناشی از تغییر قیمت اوراق'!$Q:$Q,'درآمد ناشی از تغییر قیمت اوراق'!$A:$A,A28)</f>
        <v>0</v>
      </c>
      <c r="S28" s="63">
        <f>SUMIFS('درآمد ناشی از فروش'!$Q:$Q,'درآمد ناشی از فروش'!$A:$A,A28)</f>
        <v>841110907</v>
      </c>
      <c r="U28" s="36">
        <f t="shared" si="1"/>
        <v>23590130107</v>
      </c>
      <c r="W28" s="74">
        <f>U28/درآمد!$F$13</f>
        <v>2.0965786773778422E-3</v>
      </c>
    </row>
    <row r="29" spans="1:23" ht="21.75" customHeight="1" x14ac:dyDescent="0.2">
      <c r="A29" s="56" t="s">
        <v>183</v>
      </c>
      <c r="B29" s="56"/>
      <c r="D29" s="63">
        <v>0</v>
      </c>
      <c r="F29" s="63">
        <f>SUMIFS('درآمد ناشی از تغییر قیمت اوراق'!$I:$I,'درآمد ناشی از تغییر قیمت اوراق'!$A:$A,A29)</f>
        <v>0</v>
      </c>
      <c r="H29" s="63">
        <f>SUMIFS('درآمد ناشی از فروش'!$I:$I,'درآمد ناشی از فروش'!$A:$A,A29)</f>
        <v>0</v>
      </c>
      <c r="J29" s="63">
        <f t="shared" si="0"/>
        <v>0</v>
      </c>
      <c r="L29" s="74">
        <f>J29/درآمد!$F$13</f>
        <v>0</v>
      </c>
      <c r="N29" s="63">
        <f>SUMIFS('درآمد سود سهام'!$S:$S,'درآمد سود سهام'!$A:$A,'درآمد سرمایه گذاری در سهام'!A29)</f>
        <v>0</v>
      </c>
      <c r="P29" s="68">
        <v>-14967233288</v>
      </c>
      <c r="Q29" s="68">
        <f>SUMIFS('درآمد ناشی از تغییر قیمت اوراق'!$Q:$Q,'درآمد ناشی از تغییر قیمت اوراق'!$A:$A,A29)</f>
        <v>0</v>
      </c>
      <c r="S29" s="63">
        <f>SUMIFS('درآمد ناشی از فروش'!$Q:$Q,'درآمد ناشی از فروش'!$A:$A,A29)</f>
        <v>28054351990</v>
      </c>
      <c r="U29" s="36">
        <f t="shared" si="1"/>
        <v>28054351990</v>
      </c>
      <c r="W29" s="74">
        <f>U29/درآمد!$F$13</f>
        <v>2.4933375069615773E-3</v>
      </c>
    </row>
    <row r="30" spans="1:23" ht="21.75" customHeight="1" x14ac:dyDescent="0.2">
      <c r="A30" s="56" t="s">
        <v>184</v>
      </c>
      <c r="B30" s="56"/>
      <c r="D30" s="63">
        <v>0</v>
      </c>
      <c r="F30" s="63">
        <f>SUMIFS('درآمد ناشی از تغییر قیمت اوراق'!$I:$I,'درآمد ناشی از تغییر قیمت اوراق'!$A:$A,A30)</f>
        <v>0</v>
      </c>
      <c r="H30" s="63">
        <f>SUMIFS('درآمد ناشی از فروش'!$I:$I,'درآمد ناشی از فروش'!$A:$A,A30)</f>
        <v>0</v>
      </c>
      <c r="J30" s="63">
        <f t="shared" si="0"/>
        <v>0</v>
      </c>
      <c r="L30" s="74">
        <f>J30/درآمد!$F$13</f>
        <v>0</v>
      </c>
      <c r="N30" s="63">
        <f>SUMIFS('درآمد سود سهام'!$S:$S,'درآمد سود سهام'!$A:$A,'درآمد سرمایه گذاری در سهام'!A30)</f>
        <v>0</v>
      </c>
      <c r="P30" s="68">
        <v>9562720220</v>
      </c>
      <c r="Q30" s="68">
        <f>SUMIFS('درآمد ناشی از تغییر قیمت اوراق'!$Q:$Q,'درآمد ناشی از تغییر قیمت اوراق'!$A:$A,A30)</f>
        <v>0</v>
      </c>
      <c r="S30" s="63">
        <f>SUMIFS('درآمد ناشی از فروش'!$Q:$Q,'درآمد ناشی از فروش'!$A:$A,A30)</f>
        <v>-11628</v>
      </c>
      <c r="U30" s="36">
        <f t="shared" si="1"/>
        <v>-11628</v>
      </c>
      <c r="W30" s="74">
        <f>U30/درآمد!$F$13</f>
        <v>-1.033441390529485E-9</v>
      </c>
    </row>
    <row r="31" spans="1:23" ht="21.75" customHeight="1" thickBot="1" x14ac:dyDescent="0.25">
      <c r="A31" s="56"/>
      <c r="B31" s="56"/>
      <c r="D31" s="16">
        <v>0</v>
      </c>
      <c r="F31" s="16">
        <f>SUM(F9:F30)</f>
        <v>-81932798588</v>
      </c>
      <c r="H31" s="16">
        <f>SUM(H9:H30)</f>
        <v>3069285403</v>
      </c>
      <c r="J31" s="16">
        <f>SUM(J9:J30)</f>
        <v>-78863513185</v>
      </c>
      <c r="L31" s="49">
        <f>SUM(L9:L30)</f>
        <v>-7.0090143384887137E-3</v>
      </c>
      <c r="N31" s="16">
        <f t="shared" ref="N31:U31" si="2">SUM(N9:N30)</f>
        <v>247747568405</v>
      </c>
      <c r="O31" s="16">
        <f t="shared" si="2"/>
        <v>0</v>
      </c>
      <c r="P31" s="16">
        <f t="shared" si="2"/>
        <v>251994172259</v>
      </c>
      <c r="Q31" s="16">
        <f t="shared" si="2"/>
        <v>103740358944</v>
      </c>
      <c r="R31" s="16">
        <f t="shared" si="2"/>
        <v>0</v>
      </c>
      <c r="S31" s="16">
        <f t="shared" si="2"/>
        <v>127748672566</v>
      </c>
      <c r="T31" s="16">
        <f t="shared" si="2"/>
        <v>0</v>
      </c>
      <c r="U31" s="70">
        <f t="shared" si="2"/>
        <v>479236599915</v>
      </c>
      <c r="W31" s="49">
        <f>SUM(W9:W30)</f>
        <v>4.2592271947779495E-2</v>
      </c>
    </row>
    <row r="32" spans="1:23" ht="19.5" thickTop="1" x14ac:dyDescent="0.2">
      <c r="A32" s="35"/>
      <c r="B32" s="35"/>
    </row>
  </sheetData>
  <mergeCells count="10">
    <mergeCell ref="J7:L7"/>
    <mergeCell ref="U7:W7"/>
    <mergeCell ref="A8:B8"/>
    <mergeCell ref="P8:Q8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W38"/>
  <sheetViews>
    <sheetView rightToLeft="1" topLeftCell="C21" workbookViewId="0">
      <selection activeCell="S38" sqref="S38"/>
    </sheetView>
  </sheetViews>
  <sheetFormatPr defaultRowHeight="12.75" x14ac:dyDescent="0.2"/>
  <cols>
    <col min="1" max="1" width="5.140625" customWidth="1"/>
    <col min="2" max="2" width="23.7109375" customWidth="1"/>
    <col min="3" max="3" width="1.28515625" customWidth="1"/>
    <col min="4" max="4" width="13" customWidth="1"/>
    <col min="5" max="5" width="1.28515625" customWidth="1"/>
    <col min="6" max="6" width="17" customWidth="1"/>
    <col min="7" max="7" width="1.28515625" customWidth="1"/>
    <col min="8" max="8" width="17.28515625" customWidth="1"/>
    <col min="9" max="9" width="1.28515625" customWidth="1"/>
    <col min="10" max="10" width="16.5703125" customWidth="1"/>
    <col min="11" max="11" width="1.28515625" customWidth="1"/>
    <col min="12" max="12" width="16.5703125" customWidth="1"/>
    <col min="13" max="13" width="1.28515625" customWidth="1"/>
    <col min="14" max="14" width="17.42578125" customWidth="1"/>
    <col min="15" max="16" width="1.28515625" customWidth="1"/>
    <col min="17" max="17" width="16.85546875" customWidth="1"/>
    <col min="18" max="18" width="1.28515625" customWidth="1"/>
    <col min="19" max="19" width="15.7109375" customWidth="1"/>
    <col min="20" max="20" width="1.28515625" customWidth="1"/>
    <col min="21" max="21" width="18.85546875" customWidth="1"/>
    <col min="22" max="22" width="1.28515625" customWidth="1"/>
    <col min="23" max="23" width="15.5703125" style="50" customWidth="1"/>
    <col min="24" max="24" width="0.28515625" customWidth="1"/>
  </cols>
  <sheetData>
    <row r="1" spans="1:23" ht="29.1" customHeight="1" x14ac:dyDescent="0.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</row>
    <row r="2" spans="1:23" ht="21.75" customHeight="1" x14ac:dyDescent="0.2">
      <c r="A2" s="78" t="s">
        <v>151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</row>
    <row r="3" spans="1:23" ht="21.75" customHeight="1" x14ac:dyDescent="0.2">
      <c r="A3" s="78" t="s">
        <v>2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</row>
    <row r="4" spans="1:23" ht="14.45" customHeight="1" x14ac:dyDescent="0.2"/>
    <row r="5" spans="1:23" ht="14.45" customHeight="1" x14ac:dyDescent="0.2">
      <c r="A5" s="1" t="s">
        <v>185</v>
      </c>
      <c r="B5" s="89" t="s">
        <v>186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</row>
    <row r="6" spans="1:23" ht="14.45" customHeight="1" x14ac:dyDescent="0.2">
      <c r="D6" s="85" t="s">
        <v>170</v>
      </c>
      <c r="E6" s="85"/>
      <c r="F6" s="85"/>
      <c r="G6" s="85"/>
      <c r="H6" s="85"/>
      <c r="I6" s="85"/>
      <c r="J6" s="85"/>
      <c r="K6" s="85"/>
      <c r="L6" s="85"/>
      <c r="N6" s="85" t="s">
        <v>171</v>
      </c>
      <c r="O6" s="85"/>
      <c r="P6" s="85"/>
      <c r="Q6" s="85"/>
      <c r="R6" s="85"/>
      <c r="S6" s="85"/>
      <c r="T6" s="85"/>
      <c r="U6" s="85"/>
      <c r="V6" s="85"/>
      <c r="W6" s="85"/>
    </row>
    <row r="7" spans="1:23" ht="14.45" customHeight="1" x14ac:dyDescent="0.2">
      <c r="D7" s="3"/>
      <c r="E7" s="3"/>
      <c r="F7" s="3"/>
      <c r="G7" s="3"/>
      <c r="H7" s="3"/>
      <c r="I7" s="3"/>
      <c r="J7" s="88" t="s">
        <v>34</v>
      </c>
      <c r="K7" s="88"/>
      <c r="L7" s="88"/>
      <c r="N7" s="3"/>
      <c r="O7" s="3"/>
      <c r="P7" s="93"/>
      <c r="Q7" s="93"/>
      <c r="R7" s="3"/>
      <c r="S7" s="3"/>
      <c r="T7" s="3"/>
      <c r="U7" s="88" t="s">
        <v>34</v>
      </c>
      <c r="V7" s="88"/>
      <c r="W7" s="88"/>
    </row>
    <row r="8" spans="1:23" ht="18.75" customHeight="1" x14ac:dyDescent="0.2">
      <c r="A8" s="85" t="s">
        <v>53</v>
      </c>
      <c r="B8" s="85"/>
      <c r="D8" s="2" t="s">
        <v>187</v>
      </c>
      <c r="F8" s="2" t="s">
        <v>174</v>
      </c>
      <c r="H8" s="2" t="s">
        <v>175</v>
      </c>
      <c r="J8" s="4" t="s">
        <v>146</v>
      </c>
      <c r="K8" s="3"/>
      <c r="L8" s="4" t="s">
        <v>156</v>
      </c>
      <c r="N8" s="2" t="s">
        <v>187</v>
      </c>
      <c r="P8" s="85" t="s">
        <v>174</v>
      </c>
      <c r="Q8" s="85"/>
      <c r="S8" s="2" t="s">
        <v>175</v>
      </c>
      <c r="U8" s="42" t="s">
        <v>146</v>
      </c>
      <c r="V8" s="3"/>
      <c r="W8" s="73" t="s">
        <v>156</v>
      </c>
    </row>
    <row r="9" spans="1:23" ht="21.75" customHeight="1" x14ac:dyDescent="0.2">
      <c r="A9" s="55" t="s">
        <v>65</v>
      </c>
      <c r="B9" s="55"/>
      <c r="D9" s="6">
        <v>0</v>
      </c>
      <c r="F9" s="57">
        <f>SUMIFS('درآمد ناشی از تغییر قیمت اوراق'!$I:$I,'درآمد ناشی از تغییر قیمت اوراق'!$A:$A,A9)</f>
        <v>-7122082471</v>
      </c>
      <c r="H9" s="57">
        <f>SUMIFS('درآمد ناشی از فروش'!$I:$I,'درآمد ناشی از فروش'!$A:$A,A9)</f>
        <v>0</v>
      </c>
      <c r="J9" s="6">
        <f>D9+F9+H9</f>
        <v>-7122082471</v>
      </c>
      <c r="L9" s="48">
        <f>J9/درآمد!$F$13</f>
        <v>-6.3297685004264797E-4</v>
      </c>
      <c r="N9" s="6">
        <v>0</v>
      </c>
      <c r="P9" s="67">
        <f>SUMIFS('درآمد ناشی از تغییر قیمت اوراق'!$Q:$Q,'درآمد ناشی از تغییر قیمت اوراق'!$A:$A,A9)</f>
        <v>37950525171</v>
      </c>
      <c r="Q9" s="67">
        <f>SUMIFS('درآمد ناشی از تغییر قیمت اوراق'!$Q:$Q,'درآمد ناشی از تغییر قیمت اوراق'!$A:$A,A9)</f>
        <v>37950525171</v>
      </c>
      <c r="S9" s="6">
        <f>SUMIFS('درآمد ناشی از فروش'!$Q:$Q,'درآمد ناشی از فروش'!$A:$A,A9)</f>
        <v>0</v>
      </c>
      <c r="U9" s="36">
        <f>N9+Q9+S9</f>
        <v>37950525171</v>
      </c>
      <c r="W9" s="48">
        <f>U9/درآمد!$F$13</f>
        <v>3.372862358448784E-3</v>
      </c>
    </row>
    <row r="10" spans="1:23" ht="21.75" customHeight="1" x14ac:dyDescent="0.2">
      <c r="A10" s="56" t="s">
        <v>68</v>
      </c>
      <c r="B10" s="56"/>
      <c r="D10" s="36">
        <v>0</v>
      </c>
      <c r="F10" s="57">
        <f>SUMIFS('درآمد ناشی از تغییر قیمت اوراق'!$I:$I,'درآمد ناشی از تغییر قیمت اوراق'!$A:$A,A10)</f>
        <v>984655368</v>
      </c>
      <c r="H10" s="57">
        <f>SUMIFS('درآمد ناشی از فروش'!$I:$I,'درآمد ناشی از فروش'!$A:$A,A10)</f>
        <v>0</v>
      </c>
      <c r="J10" s="36">
        <f t="shared" ref="J10:J34" si="0">D10+F10+H10</f>
        <v>984655368</v>
      </c>
      <c r="L10" s="51">
        <f>J10/درآمد!$F$13</f>
        <v>8.7511490600123985E-5</v>
      </c>
      <c r="N10" s="9">
        <v>0</v>
      </c>
      <c r="P10" s="68">
        <v>0</v>
      </c>
      <c r="Q10" s="72">
        <f>SUMIFS('درآمد ناشی از تغییر قیمت اوراق'!$Q:$Q,'درآمد ناشی از تغییر قیمت اوراق'!$A:$A,A10)</f>
        <v>17873882064</v>
      </c>
      <c r="S10" s="36">
        <f>SUMIFS('درآمد ناشی از فروش'!$Q:$Q,'درآمد ناشی از فروش'!$A:$A,A10)</f>
        <v>0</v>
      </c>
      <c r="U10" s="36">
        <f t="shared" ref="U10:U34" si="1">N10+Q10+S10</f>
        <v>17873882064</v>
      </c>
      <c r="W10" s="51">
        <f>U10/درآمد!$F$13</f>
        <v>1.5885457115910027E-3</v>
      </c>
    </row>
    <row r="11" spans="1:23" ht="21.75" customHeight="1" x14ac:dyDescent="0.2">
      <c r="A11" s="56" t="s">
        <v>66</v>
      </c>
      <c r="B11" s="56"/>
      <c r="D11" s="36">
        <v>0</v>
      </c>
      <c r="F11" s="57">
        <f>SUMIFS('درآمد ناشی از تغییر قیمت اوراق'!$I:$I,'درآمد ناشی از تغییر قیمت اوراق'!$A:$A,A11)</f>
        <v>999503678</v>
      </c>
      <c r="H11" s="57">
        <f>SUMIFS('درآمد ناشی از فروش'!$I:$I,'درآمد ناشی از فروش'!$A:$A,A11)</f>
        <v>0</v>
      </c>
      <c r="J11" s="36">
        <f t="shared" si="0"/>
        <v>999503678</v>
      </c>
      <c r="L11" s="51">
        <f>J11/درآمد!$F$13</f>
        <v>8.8831137842419557E-5</v>
      </c>
      <c r="N11" s="36">
        <v>0</v>
      </c>
      <c r="P11" s="68"/>
      <c r="Q11" s="72">
        <f>SUMIFS('درآمد ناشی از تغییر قیمت اوراق'!$Q:$Q,'درآمد ناشی از تغییر قیمت اوراق'!$A:$A,A11)</f>
        <v>-3180641398</v>
      </c>
      <c r="S11" s="36">
        <f>SUMIFS('درآمد ناشی از فروش'!$Q:$Q,'درآمد ناشی از فروش'!$A:$A,A11)</f>
        <v>0</v>
      </c>
      <c r="U11" s="36">
        <f t="shared" si="1"/>
        <v>-3180641398</v>
      </c>
      <c r="W11" s="51">
        <f>U11/درآمد!$F$13</f>
        <v>-2.8268029490237059E-4</v>
      </c>
    </row>
    <row r="12" spans="1:23" ht="21.75" customHeight="1" x14ac:dyDescent="0.2">
      <c r="A12" s="56" t="s">
        <v>61</v>
      </c>
      <c r="B12" s="56"/>
      <c r="D12" s="36">
        <v>0</v>
      </c>
      <c r="F12" s="57">
        <f>SUMIFS('درآمد ناشی از تغییر قیمت اوراق'!$I:$I,'درآمد ناشی از تغییر قیمت اوراق'!$A:$A,A12)</f>
        <v>-158811187</v>
      </c>
      <c r="H12" s="57">
        <f>SUMIFS('درآمد ناشی از فروش'!$I:$I,'درآمد ناشی از فروش'!$A:$A,A12)</f>
        <v>0</v>
      </c>
      <c r="J12" s="36">
        <f t="shared" si="0"/>
        <v>-158811187</v>
      </c>
      <c r="L12" s="51">
        <f>J12/درآمد!$F$13</f>
        <v>-1.4114383722473173E-5</v>
      </c>
      <c r="N12" s="36">
        <v>0</v>
      </c>
      <c r="P12" s="68">
        <v>0</v>
      </c>
      <c r="Q12" s="72">
        <f>SUMIFS('درآمد ناشی از تغییر قیمت اوراق'!$Q:$Q,'درآمد ناشی از تغییر قیمت اوراق'!$A:$A,A12)</f>
        <v>6283165733</v>
      </c>
      <c r="S12" s="36">
        <f>SUMIFS('درآمد ناشی از فروش'!$Q:$Q,'درآمد ناشی از فروش'!$A:$A,A12)</f>
        <v>1111143017</v>
      </c>
      <c r="U12" s="36">
        <f t="shared" si="1"/>
        <v>7394308750</v>
      </c>
      <c r="W12" s="51">
        <f>U12/درآمد!$F$13</f>
        <v>6.5717102825974699E-4</v>
      </c>
    </row>
    <row r="13" spans="1:23" ht="21.75" customHeight="1" x14ac:dyDescent="0.2">
      <c r="A13" s="56" t="s">
        <v>70</v>
      </c>
      <c r="B13" s="56"/>
      <c r="D13" s="36">
        <v>0</v>
      </c>
      <c r="F13" s="57">
        <f>SUMIFS('درآمد ناشی از تغییر قیمت اوراق'!$I:$I,'درآمد ناشی از تغییر قیمت اوراق'!$A:$A,A13)</f>
        <v>1119905281</v>
      </c>
      <c r="H13" s="57">
        <f>SUMIFS('درآمد ناشی از فروش'!$I:$I,'درآمد ناشی از فروش'!$A:$A,A13)</f>
        <v>0</v>
      </c>
      <c r="J13" s="36">
        <f t="shared" si="0"/>
        <v>1119905281</v>
      </c>
      <c r="L13" s="51">
        <f>J13/درآمد!$F$13</f>
        <v>9.9531860238902091E-5</v>
      </c>
      <c r="N13" s="36">
        <v>0</v>
      </c>
      <c r="P13" s="57"/>
      <c r="Q13" s="72">
        <f>SUMIFS('درآمد ناشی از تغییر قیمت اوراق'!$Q:$Q,'درآمد ناشی از تغییر قیمت اوراق'!$A:$A,A13)</f>
        <v>3145818014</v>
      </c>
      <c r="S13" s="36">
        <f>SUMIFS('درآمد ناشی از فروش'!$Q:$Q,'درآمد ناشی از فروش'!$A:$A,A13)</f>
        <v>0</v>
      </c>
      <c r="U13" s="36">
        <f t="shared" si="1"/>
        <v>3145818014</v>
      </c>
      <c r="W13" s="51">
        <f>U13/درآمد!$F$13</f>
        <v>2.7958535799285026E-4</v>
      </c>
    </row>
    <row r="14" spans="1:23" ht="21.75" customHeight="1" x14ac:dyDescent="0.2">
      <c r="A14" s="56" t="s">
        <v>195</v>
      </c>
      <c r="B14" s="56"/>
      <c r="D14" s="36">
        <v>0</v>
      </c>
      <c r="F14" s="57">
        <f>SUMIFS('درآمد ناشی از تغییر قیمت اوراق'!$I:$I,'درآمد ناشی از تغییر قیمت اوراق'!$A:$A,A14)</f>
        <v>258190000</v>
      </c>
      <c r="H14" s="57">
        <f>SUMIFS('درآمد ناشی از فروش'!$I:$I,'درآمد ناشی از فروش'!$A:$A,A14)</f>
        <v>0</v>
      </c>
      <c r="J14" s="36">
        <f t="shared" si="0"/>
        <v>258190000</v>
      </c>
      <c r="L14" s="51">
        <f>J14/درآمد!$F$13</f>
        <v>2.2946700431786011E-5</v>
      </c>
      <c r="N14" s="36">
        <v>0</v>
      </c>
      <c r="P14" s="57"/>
      <c r="Q14" s="72">
        <f>SUMIFS('درآمد ناشی از تغییر قیمت اوراق'!$Q:$Q,'درآمد ناشی از تغییر قیمت اوراق'!$A:$A,A14)</f>
        <v>2803790000</v>
      </c>
      <c r="S14" s="36">
        <f>SUMIFS('درآمد ناشی از فروش'!$Q:$Q,'درآمد ناشی از فروش'!$A:$A,A14)</f>
        <v>0</v>
      </c>
      <c r="U14" s="36">
        <f t="shared" si="1"/>
        <v>2803790000</v>
      </c>
      <c r="W14" s="51">
        <f>U14/درآمد!$F$13</f>
        <v>2.4918753322606335E-4</v>
      </c>
    </row>
    <row r="15" spans="1:23" ht="21.75" customHeight="1" x14ac:dyDescent="0.2">
      <c r="A15" s="56" t="s">
        <v>74</v>
      </c>
      <c r="B15" s="56"/>
      <c r="D15" s="36">
        <v>0</v>
      </c>
      <c r="F15" s="57">
        <f>SUMIFS('درآمد ناشی از تغییر قیمت اوراق'!$I:$I,'درآمد ناشی از تغییر قیمت اوراق'!$A:$A,A15)</f>
        <v>-23475000</v>
      </c>
      <c r="H15" s="57">
        <f>SUMIFS('درآمد ناشی از فروش'!$I:$I,'درآمد ناشی از فروش'!$A:$A,A15)</f>
        <v>0</v>
      </c>
      <c r="J15" s="36">
        <f t="shared" si="0"/>
        <v>-23475000</v>
      </c>
      <c r="L15" s="51">
        <f>J15/درآمد!$F$13</f>
        <v>-2.0863464604987667E-6</v>
      </c>
      <c r="N15" s="36">
        <v>0</v>
      </c>
      <c r="P15" s="57"/>
      <c r="Q15" s="72">
        <f>SUMIFS('درآمد ناشی از تغییر قیمت اوراق'!$Q:$Q,'درآمد ناشی از تغییر قیمت اوراق'!$A:$A,A15)</f>
        <v>-23475000</v>
      </c>
      <c r="S15" s="36">
        <f>SUMIFS('درآمد ناشی از فروش'!$Q:$Q,'درآمد ناشی از فروش'!$A:$A,A15)</f>
        <v>0</v>
      </c>
      <c r="U15" s="36">
        <f t="shared" si="1"/>
        <v>-23475000</v>
      </c>
      <c r="W15" s="51">
        <f>U15/درآمد!$F$13</f>
        <v>-2.0863464604987667E-6</v>
      </c>
    </row>
    <row r="16" spans="1:23" ht="21.75" customHeight="1" x14ac:dyDescent="0.2">
      <c r="A16" s="56" t="s">
        <v>62</v>
      </c>
      <c r="B16" s="56"/>
      <c r="D16" s="36">
        <v>0</v>
      </c>
      <c r="F16" s="57">
        <f>SUMIFS('درآمد ناشی از تغییر قیمت اوراق'!$I:$I,'درآمد ناشی از تغییر قیمت اوراق'!$A:$A,A16)</f>
        <v>-8842787870</v>
      </c>
      <c r="H16" s="57">
        <f>SUMIFS('درآمد ناشی از فروش'!$I:$I,'درآمد ناشی از فروش'!$A:$A,A16)</f>
        <v>0</v>
      </c>
      <c r="J16" s="36">
        <f t="shared" si="0"/>
        <v>-8842787870</v>
      </c>
      <c r="L16" s="51">
        <f>J16/درآمد!$F$13</f>
        <v>-7.8590497011782443E-4</v>
      </c>
      <c r="N16" s="36">
        <v>0</v>
      </c>
      <c r="P16" s="57"/>
      <c r="Q16" s="72">
        <f>SUMIFS('درآمد ناشی از تغییر قیمت اوراق'!$Q:$Q,'درآمد ناشی از تغییر قیمت اوراق'!$A:$A,A16)</f>
        <v>24409770556</v>
      </c>
      <c r="S16" s="36">
        <f>SUMIFS('درآمد ناشی از فروش'!$Q:$Q,'درآمد ناشی از فروش'!$A:$A,A16)</f>
        <v>0</v>
      </c>
      <c r="U16" s="36">
        <f t="shared" si="1"/>
        <v>24409770556</v>
      </c>
      <c r="W16" s="51">
        <f>U16/درآمد!$F$13</f>
        <v>2.169424426031847E-3</v>
      </c>
    </row>
    <row r="17" spans="1:23" ht="21.75" customHeight="1" x14ac:dyDescent="0.2">
      <c r="A17" s="56" t="s">
        <v>63</v>
      </c>
      <c r="B17" s="56"/>
      <c r="D17" s="36">
        <v>0</v>
      </c>
      <c r="F17" s="57">
        <f>SUMIFS('درآمد ناشی از تغییر قیمت اوراق'!$I:$I,'درآمد ناشی از تغییر قیمت اوراق'!$A:$A,A17)</f>
        <v>94686451765</v>
      </c>
      <c r="H17" s="57">
        <f>SUMIFS('درآمد ناشی از فروش'!$I:$I,'درآمد ناشی از فروش'!$A:$A,A17)</f>
        <v>0</v>
      </c>
      <c r="J17" s="36">
        <f t="shared" si="0"/>
        <v>94686451765</v>
      </c>
      <c r="L17" s="51">
        <f>J17/درآمد!$F$13</f>
        <v>8.4152819381084105E-3</v>
      </c>
      <c r="N17" s="36">
        <v>0</v>
      </c>
      <c r="P17" s="57"/>
      <c r="Q17" s="72">
        <f>SUMIFS('درآمد ناشی از تغییر قیمت اوراق'!$Q:$Q,'درآمد ناشی از تغییر قیمت اوراق'!$A:$A,A17)</f>
        <v>121461305241</v>
      </c>
      <c r="S17" s="36">
        <f>SUMIFS('درآمد ناشی از فروش'!$Q:$Q,'درآمد ناشی از فروش'!$A:$A,A17)</f>
        <v>206561322540</v>
      </c>
      <c r="U17" s="36">
        <f t="shared" si="1"/>
        <v>328022627781</v>
      </c>
      <c r="W17" s="51">
        <f>U17/درآمد!$F$13</f>
        <v>2.9153092585064697E-2</v>
      </c>
    </row>
    <row r="18" spans="1:23" ht="21.75" customHeight="1" x14ac:dyDescent="0.2">
      <c r="A18" s="56" t="s">
        <v>57</v>
      </c>
      <c r="B18" s="56"/>
      <c r="D18" s="36">
        <v>0</v>
      </c>
      <c r="F18" s="57">
        <f>SUMIFS('درآمد ناشی از تغییر قیمت اوراق'!$I:$I,'درآمد ناشی از تغییر قیمت اوراق'!$A:$A,A18)</f>
        <v>-20690709370</v>
      </c>
      <c r="H18" s="57">
        <f>SUMIFS('درآمد ناشی از فروش'!$I:$I,'درآمد ناشی از فروش'!$A:$A,A18)</f>
        <v>0</v>
      </c>
      <c r="J18" s="36">
        <f t="shared" si="0"/>
        <v>-20690709370</v>
      </c>
      <c r="L18" s="51">
        <f>J18/درآمد!$F$13</f>
        <v>-1.8388919386286759E-3</v>
      </c>
      <c r="N18" s="36">
        <v>0</v>
      </c>
      <c r="P18" s="57"/>
      <c r="Q18" s="72">
        <f>SUMIFS('درآمد ناشی از تغییر قیمت اوراق'!$Q:$Q,'درآمد ناشی از تغییر قیمت اوراق'!$A:$A,A18)</f>
        <v>34873916814</v>
      </c>
      <c r="S18" s="36">
        <f>SUMIFS('درآمد ناشی از فروش'!$Q:$Q,'درآمد ناشی از فروش'!$A:$A,A18)</f>
        <v>6191568009</v>
      </c>
      <c r="U18" s="36">
        <f t="shared" si="1"/>
        <v>41065484823</v>
      </c>
      <c r="W18" s="51">
        <f>U18/درآمد!$F$13</f>
        <v>3.6497051718480029E-3</v>
      </c>
    </row>
    <row r="19" spans="1:23" ht="21.75" customHeight="1" x14ac:dyDescent="0.2">
      <c r="A19" s="56" t="s">
        <v>58</v>
      </c>
      <c r="B19" s="56"/>
      <c r="D19" s="36">
        <v>0</v>
      </c>
      <c r="F19" s="57">
        <f>SUMIFS('درآمد ناشی از تغییر قیمت اوراق'!$I:$I,'درآمد ناشی از تغییر قیمت اوراق'!$A:$A,A19)</f>
        <v>-3926252032</v>
      </c>
      <c r="H19" s="57">
        <f>SUMIFS('درآمد ناشی از فروش'!$I:$I,'درآمد ناشی از فروش'!$A:$A,A19)</f>
        <v>0</v>
      </c>
      <c r="J19" s="36">
        <f t="shared" si="0"/>
        <v>-3926252032</v>
      </c>
      <c r="L19" s="51">
        <f>J19/درآمد!$F$13</f>
        <v>-3.4894662534565665E-4</v>
      </c>
      <c r="N19" s="36">
        <v>0</v>
      </c>
      <c r="P19" s="57"/>
      <c r="Q19" s="72">
        <f>SUMIFS('درآمد ناشی از تغییر قیمت اوراق'!$Q:$Q,'درآمد ناشی از تغییر قیمت اوراق'!$A:$A,A19)</f>
        <v>22309273228</v>
      </c>
      <c r="S19" s="36">
        <f>SUMIFS('درآمد ناشی از فروش'!$Q:$Q,'درآمد ناشی از فروش'!$A:$A,A19)</f>
        <v>0</v>
      </c>
      <c r="U19" s="36">
        <f t="shared" si="1"/>
        <v>22309273228</v>
      </c>
      <c r="W19" s="51">
        <f>U19/درآمد!$F$13</f>
        <v>1.9827422038567709E-3</v>
      </c>
    </row>
    <row r="20" spans="1:23" ht="21.75" customHeight="1" x14ac:dyDescent="0.2">
      <c r="A20" s="56" t="s">
        <v>56</v>
      </c>
      <c r="B20" s="56"/>
      <c r="D20" s="36">
        <v>0</v>
      </c>
      <c r="F20" s="57">
        <f>SUMIFS('درآمد ناشی از تغییر قیمت اوراق'!$I:$I,'درآمد ناشی از تغییر قیمت اوراق'!$A:$A,A20)</f>
        <v>-1997625000</v>
      </c>
      <c r="H20" s="57">
        <f>SUMIFS('درآمد ناشی از فروش'!$I:$I,'درآمد ناشی از فروش'!$A:$A,A20)</f>
        <v>0</v>
      </c>
      <c r="J20" s="36">
        <f t="shared" si="0"/>
        <v>-1997625000</v>
      </c>
      <c r="L20" s="51">
        <f>J20/درآمد!$F$13</f>
        <v>-1.7753941845170815E-4</v>
      </c>
      <c r="N20" s="36">
        <v>0</v>
      </c>
      <c r="P20" s="57"/>
      <c r="Q20" s="72">
        <f>SUMIFS('درآمد ناشی از تغییر قیمت اوراق'!$Q:$Q,'درآمد ناشی از تغییر قیمت اوراق'!$A:$A,A20)</f>
        <v>-2244337500</v>
      </c>
      <c r="S20" s="36">
        <f>SUMIFS('درآمد ناشی از فروش'!$Q:$Q,'درآمد ناشی از فروش'!$A:$A,A20)</f>
        <v>0</v>
      </c>
      <c r="U20" s="36">
        <f t="shared" si="1"/>
        <v>-2244337500</v>
      </c>
      <c r="W20" s="51">
        <f>U20/درآمد!$F$13</f>
        <v>-1.9946605321787651E-4</v>
      </c>
    </row>
    <row r="21" spans="1:23" ht="21.75" customHeight="1" x14ac:dyDescent="0.2">
      <c r="A21" s="56" t="s">
        <v>64</v>
      </c>
      <c r="B21" s="56"/>
      <c r="D21" s="36">
        <v>0</v>
      </c>
      <c r="F21" s="57">
        <f>SUMIFS('درآمد ناشی از تغییر قیمت اوراق'!$I:$I,'درآمد ناشی از تغییر قیمت اوراق'!$A:$A,A21)</f>
        <v>-842124749</v>
      </c>
      <c r="H21" s="57">
        <f>SUMIFS('درآمد ناشی از فروش'!$I:$I,'درآمد ناشی از فروش'!$A:$A,A21)</f>
        <v>0</v>
      </c>
      <c r="J21" s="36">
        <f t="shared" si="0"/>
        <v>-842124749</v>
      </c>
      <c r="L21" s="51">
        <f>J21/درآمد!$F$13</f>
        <v>-7.4844046405732152E-5</v>
      </c>
      <c r="N21" s="36">
        <v>0</v>
      </c>
      <c r="P21" s="57"/>
      <c r="Q21" s="72">
        <f>SUMIFS('درآمد ناشی از تغییر قیمت اوراق'!$Q:$Q,'درآمد ناشی از تغییر قیمت اوراق'!$A:$A,A21)</f>
        <v>4142044509</v>
      </c>
      <c r="S21" s="36">
        <f>SUMIFS('درآمد ناشی از فروش'!$Q:$Q,'درآمد ناشی از فروش'!$A:$A,A21)</f>
        <v>13658966572</v>
      </c>
      <c r="U21" s="36">
        <f t="shared" si="1"/>
        <v>17801011081</v>
      </c>
      <c r="W21" s="51">
        <f>U21/درآمد!$F$13</f>
        <v>1.5820692848623503E-3</v>
      </c>
    </row>
    <row r="22" spans="1:23" ht="21.75" customHeight="1" x14ac:dyDescent="0.2">
      <c r="A22" s="56" t="s">
        <v>60</v>
      </c>
      <c r="B22" s="56"/>
      <c r="D22" s="36">
        <v>0</v>
      </c>
      <c r="F22" s="57">
        <f>SUMIFS('درآمد ناشی از تغییر قیمت اوراق'!$I:$I,'درآمد ناشی از تغییر قیمت اوراق'!$A:$A,A22)</f>
        <v>-189774375</v>
      </c>
      <c r="H22" s="57">
        <f>SUMIFS('درآمد ناشی از فروش'!$I:$I,'درآمد ناشی از فروش'!$A:$A,A22)</f>
        <v>0</v>
      </c>
      <c r="J22" s="36">
        <f t="shared" si="0"/>
        <v>-189774375</v>
      </c>
      <c r="L22" s="51">
        <f>J22/درآمد!$F$13</f>
        <v>-1.6866244752912274E-5</v>
      </c>
      <c r="N22" s="36">
        <v>0</v>
      </c>
      <c r="P22" s="57"/>
      <c r="Q22" s="72">
        <f>SUMIFS('درآمد ناشی از تغییر قیمت اوراق'!$Q:$Q,'درآمد ناشی از تغییر قیمت اوراق'!$A:$A,A22)</f>
        <v>5509946250</v>
      </c>
      <c r="S22" s="36">
        <f>SUMIFS('درآمد ناشی از فروش'!$Q:$Q,'درآمد ناشی از فروش'!$A:$A,A22)</f>
        <v>0</v>
      </c>
      <c r="U22" s="36">
        <f t="shared" si="1"/>
        <v>5509946250</v>
      </c>
      <c r="W22" s="51">
        <f>U22/درآمد!$F$13</f>
        <v>4.8969784265073281E-4</v>
      </c>
    </row>
    <row r="23" spans="1:23" ht="21.75" customHeight="1" x14ac:dyDescent="0.2">
      <c r="A23" s="56" t="s">
        <v>71</v>
      </c>
      <c r="B23" s="56"/>
      <c r="D23" s="36">
        <v>0</v>
      </c>
      <c r="F23" s="57">
        <f>SUMIFS('درآمد ناشی از تغییر قیمت اوراق'!$I:$I,'درآمد ناشی از تغییر قیمت اوراق'!$A:$A,A23)</f>
        <v>1728649469</v>
      </c>
      <c r="H23" s="57">
        <f>SUMIFS('درآمد ناشی از فروش'!$I:$I,'درآمد ناشی از فروش'!$A:$A,A23)</f>
        <v>0</v>
      </c>
      <c r="J23" s="36">
        <f t="shared" si="0"/>
        <v>1728649469</v>
      </c>
      <c r="L23" s="51">
        <f>J23/درآمد!$F$13</f>
        <v>1.5363415127119158E-4</v>
      </c>
      <c r="N23" s="36">
        <v>0</v>
      </c>
      <c r="P23" s="57"/>
      <c r="Q23" s="72">
        <f>SUMIFS('درآمد ناشی از تغییر قیمت اوراق'!$Q:$Q,'درآمد ناشی از تغییر قیمت اوراق'!$A:$A,A23)</f>
        <v>28626124898</v>
      </c>
      <c r="S23" s="36">
        <f>SUMIFS('درآمد ناشی از فروش'!$Q:$Q,'درآمد ناشی از فروش'!$A:$A,A23)</f>
        <v>0</v>
      </c>
      <c r="U23" s="36">
        <f t="shared" si="1"/>
        <v>28626124898</v>
      </c>
      <c r="W23" s="51">
        <f>U23/درآمد!$F$13</f>
        <v>2.544153966293415E-3</v>
      </c>
    </row>
    <row r="24" spans="1:23" ht="21.75" customHeight="1" x14ac:dyDescent="0.2">
      <c r="A24" s="56" t="s">
        <v>69</v>
      </c>
      <c r="B24" s="56"/>
      <c r="D24" s="36">
        <v>0</v>
      </c>
      <c r="F24" s="57">
        <f>SUMIFS('درآمد ناشی از تغییر قیمت اوراق'!$I:$I,'درآمد ناشی از تغییر قیمت اوراق'!$A:$A,A24)</f>
        <v>-2437734078</v>
      </c>
      <c r="H24" s="57">
        <f>SUMIFS('درآمد ناشی از فروش'!$I:$I,'درآمد ناشی از فروش'!$A:$A,A24)</f>
        <v>0</v>
      </c>
      <c r="J24" s="36">
        <f t="shared" si="0"/>
        <v>-2437734078</v>
      </c>
      <c r="L24" s="51">
        <f>J24/درآمد!$F$13</f>
        <v>-2.1665422216283383E-4</v>
      </c>
      <c r="N24" s="36">
        <v>0</v>
      </c>
      <c r="P24" s="57"/>
      <c r="Q24" s="72">
        <f>SUMIFS('درآمد ناشی از تغییر قیمت اوراق'!$Q:$Q,'درآمد ناشی از تغییر قیمت اوراق'!$A:$A,A24)</f>
        <v>19607652012</v>
      </c>
      <c r="S24" s="36">
        <f>SUMIFS('درآمد ناشی از فروش'!$Q:$Q,'درآمد ناشی از فروش'!$A:$A,A24)</f>
        <v>0</v>
      </c>
      <c r="U24" s="36">
        <f t="shared" si="1"/>
        <v>19607652012</v>
      </c>
      <c r="W24" s="51">
        <f>U24/درآمد!$F$13</f>
        <v>1.7426349467061862E-3</v>
      </c>
    </row>
    <row r="25" spans="1:23" ht="21.75" customHeight="1" x14ac:dyDescent="0.2">
      <c r="A25" s="56" t="s">
        <v>59</v>
      </c>
      <c r="B25" s="56"/>
      <c r="D25" s="36">
        <v>0</v>
      </c>
      <c r="F25" s="57">
        <f>SUMIFS('درآمد ناشی از تغییر قیمت اوراق'!$I:$I,'درآمد ناشی از تغییر قیمت اوراق'!$A:$A,A25)</f>
        <v>559335000</v>
      </c>
      <c r="H25" s="57">
        <f>SUMIFS('درآمد ناشی از فروش'!$I:$I,'درآمد ناشی از فروش'!$A:$A,A25)</f>
        <v>0</v>
      </c>
      <c r="J25" s="36">
        <f t="shared" si="0"/>
        <v>559335000</v>
      </c>
      <c r="L25" s="51">
        <f>J25/درآمد!$F$13</f>
        <v>4.9711037166478281E-5</v>
      </c>
      <c r="N25" s="36">
        <v>0</v>
      </c>
      <c r="P25" s="57"/>
      <c r="Q25" s="72">
        <f>SUMIFS('درآمد ناشی از تغییر قیمت اوراق'!$Q:$Q,'درآمد ناشی از تغییر قیمت اوراق'!$A:$A,A25)</f>
        <v>2856603750</v>
      </c>
      <c r="S25" s="36">
        <f>SUMIFS('درآمد ناشی از فروش'!$Q:$Q,'درآمد ناشی از فروش'!$A:$A,A25)</f>
        <v>0</v>
      </c>
      <c r="U25" s="36">
        <f t="shared" si="1"/>
        <v>2856603750</v>
      </c>
      <c r="W25" s="51">
        <f>U25/درآمد!$F$13</f>
        <v>2.5388136838594265E-4</v>
      </c>
    </row>
    <row r="26" spans="1:23" ht="21.75" customHeight="1" x14ac:dyDescent="0.2">
      <c r="A26" s="55" t="s">
        <v>67</v>
      </c>
      <c r="B26" s="55"/>
      <c r="D26" s="36">
        <v>0</v>
      </c>
      <c r="F26" s="57">
        <f>SUMIFS('درآمد ناشی از تغییر قیمت اوراق'!$I:$I,'درآمد ناشی از تغییر قیمت اوراق'!$A:$A,A26)</f>
        <v>0</v>
      </c>
      <c r="H26" s="57">
        <f>SUMIFS('درآمد ناشی از فروش'!$I:$I,'درآمد ناشی از فروش'!$A:$A,A26)</f>
        <v>2553328315</v>
      </c>
      <c r="J26" s="36">
        <f t="shared" si="0"/>
        <v>2553328315</v>
      </c>
      <c r="L26" s="51">
        <f>J26/درآمد!$F$13</f>
        <v>2.2692768871103428E-4</v>
      </c>
      <c r="N26" s="36">
        <v>0</v>
      </c>
      <c r="P26" s="57"/>
      <c r="Q26" s="72">
        <f>SUMIFS('درآمد ناشی از تغییر قیمت اوراق'!$Q:$Q,'درآمد ناشی از تغییر قیمت اوراق'!$A:$A,A26)</f>
        <v>0</v>
      </c>
      <c r="S26" s="36">
        <f>SUMIFS('درآمد ناشی از فروش'!$Q:$Q,'درآمد ناشی از فروش'!$A:$A,A26)</f>
        <v>2615878520</v>
      </c>
      <c r="U26" s="36">
        <f t="shared" si="1"/>
        <v>2615878520</v>
      </c>
      <c r="W26" s="51">
        <f>U26/درآمد!$F$13</f>
        <v>2.3248685372936111E-4</v>
      </c>
    </row>
    <row r="27" spans="1:23" ht="21.75" customHeight="1" x14ac:dyDescent="0.2">
      <c r="A27" s="56" t="s">
        <v>73</v>
      </c>
      <c r="B27" s="56"/>
      <c r="D27" s="36">
        <v>0</v>
      </c>
      <c r="F27" s="57">
        <f>SUMIFS('درآمد ناشی از تغییر قیمت اوراق'!$I:$I,'درآمد ناشی از تغییر قیمت اوراق'!$A:$A,A27)</f>
        <v>0</v>
      </c>
      <c r="H27" s="57">
        <f>SUMIFS('درآمد ناشی از فروش'!$I:$I,'درآمد ناشی از فروش'!$A:$A,A27)</f>
        <v>4144569301</v>
      </c>
      <c r="J27" s="36">
        <f t="shared" si="0"/>
        <v>4144569301</v>
      </c>
      <c r="L27" s="51">
        <f>J27/درآمد!$F$13</f>
        <v>3.6834962689811276E-4</v>
      </c>
      <c r="N27" s="36">
        <v>0</v>
      </c>
      <c r="P27" s="57"/>
      <c r="Q27" s="72">
        <f>SUMIFS('درآمد ناشی از تغییر قیمت اوراق'!$Q:$Q,'درآمد ناشی از تغییر قیمت اوراق'!$A:$A,A27)</f>
        <v>0</v>
      </c>
      <c r="S27" s="36">
        <f>SUMIFS('درآمد ناشی از فروش'!$Q:$Q,'درآمد ناشی از فروش'!$A:$A,A27)</f>
        <v>40812689650</v>
      </c>
      <c r="U27" s="36">
        <f t="shared" si="1"/>
        <v>40812689650</v>
      </c>
      <c r="W27" s="51">
        <f>U27/درآمد!$F$13</f>
        <v>3.6272379380069071E-3</v>
      </c>
    </row>
    <row r="28" spans="1:23" ht="21.75" customHeight="1" x14ac:dyDescent="0.2">
      <c r="A28" s="56" t="s">
        <v>188</v>
      </c>
      <c r="B28" s="56"/>
      <c r="D28" s="36">
        <v>0</v>
      </c>
      <c r="F28" s="57">
        <f>SUMIFS('درآمد ناشی از تغییر قیمت اوراق'!$I:$I,'درآمد ناشی از تغییر قیمت اوراق'!$A:$A,A28)</f>
        <v>0</v>
      </c>
      <c r="H28" s="57">
        <f>SUMIFS('درآمد ناشی از فروش'!$I:$I,'درآمد ناشی از فروش'!$A:$A,A28)</f>
        <v>0</v>
      </c>
      <c r="J28" s="36">
        <f t="shared" si="0"/>
        <v>0</v>
      </c>
      <c r="L28" s="51">
        <f>J28/درآمد!$F$13</f>
        <v>0</v>
      </c>
      <c r="N28" s="36">
        <v>0</v>
      </c>
      <c r="P28" s="68"/>
      <c r="Q28" s="72">
        <f>SUMIFS('درآمد ناشی از تغییر قیمت اوراق'!$Q:$Q,'درآمد ناشی از تغییر قیمت اوراق'!$A:$A,A28)</f>
        <v>0</v>
      </c>
      <c r="S28" s="36">
        <f>SUMIFS('درآمد ناشی از فروش'!$Q:$Q,'درآمد ناشی از فروش'!$A:$A,A28)</f>
        <v>19680714801</v>
      </c>
      <c r="U28" s="36">
        <f t="shared" si="1"/>
        <v>19680714801</v>
      </c>
      <c r="W28" s="51">
        <f>U28/درآمد!$F$13</f>
        <v>1.7491284202407684E-3</v>
      </c>
    </row>
    <row r="29" spans="1:23" ht="21.75" customHeight="1" x14ac:dyDescent="0.2">
      <c r="A29" s="56" t="s">
        <v>189</v>
      </c>
      <c r="B29" s="56"/>
      <c r="D29" s="36">
        <v>0</v>
      </c>
      <c r="F29" s="57">
        <f>SUMIFS('درآمد ناشی از تغییر قیمت اوراق'!$I:$I,'درآمد ناشی از تغییر قیمت اوراق'!$A:$A,A29)</f>
        <v>0</v>
      </c>
      <c r="H29" s="57">
        <f>SUMIFS('درآمد ناشی از فروش'!$I:$I,'درآمد ناشی از فروش'!$A:$A,A29)</f>
        <v>0</v>
      </c>
      <c r="J29" s="36">
        <f t="shared" si="0"/>
        <v>0</v>
      </c>
      <c r="L29" s="51">
        <f>J29/درآمد!$F$13</f>
        <v>0</v>
      </c>
      <c r="N29" s="36">
        <v>0</v>
      </c>
      <c r="P29" s="68"/>
      <c r="Q29" s="72">
        <f>SUMIFS('درآمد ناشی از تغییر قیمت اوراق'!$Q:$Q,'درآمد ناشی از تغییر قیمت اوراق'!$A:$A,A29)</f>
        <v>0</v>
      </c>
      <c r="S29" s="36">
        <f>SUMIFS('درآمد ناشی از فروش'!$Q:$Q,'درآمد ناشی از فروش'!$A:$A,A29)</f>
        <v>-2656213312</v>
      </c>
      <c r="U29" s="36">
        <f t="shared" si="1"/>
        <v>-2656213312</v>
      </c>
      <c r="W29" s="51">
        <f>U29/درآمد!$F$13</f>
        <v>-2.3607161839492679E-4</v>
      </c>
    </row>
    <row r="30" spans="1:23" ht="21.75" customHeight="1" x14ac:dyDescent="0.2">
      <c r="A30" s="56" t="s">
        <v>190</v>
      </c>
      <c r="B30" s="56"/>
      <c r="D30" s="36">
        <v>0</v>
      </c>
      <c r="F30" s="57">
        <f>SUMIFS('درآمد ناشی از تغییر قیمت اوراق'!$I:$I,'درآمد ناشی از تغییر قیمت اوراق'!$A:$A,A30)</f>
        <v>0</v>
      </c>
      <c r="H30" s="57">
        <f>SUMIFS('درآمد ناشی از فروش'!$I:$I,'درآمد ناشی از فروش'!$A:$A,A30)</f>
        <v>0</v>
      </c>
      <c r="J30" s="36">
        <f t="shared" si="0"/>
        <v>0</v>
      </c>
      <c r="L30" s="51">
        <f>J30/درآمد!$F$13</f>
        <v>0</v>
      </c>
      <c r="N30" s="36">
        <v>0</v>
      </c>
      <c r="P30" s="68"/>
      <c r="Q30" s="72">
        <f>SUMIFS('درآمد ناشی از تغییر قیمت اوراق'!$Q:$Q,'درآمد ناشی از تغییر قیمت اوراق'!$A:$A,A30)</f>
        <v>0</v>
      </c>
      <c r="S30" s="36">
        <f>SUMIFS('درآمد ناشی از فروش'!$Q:$Q,'درآمد ناشی از فروش'!$A:$A,A30)</f>
        <v>10160269140</v>
      </c>
      <c r="U30" s="36">
        <f t="shared" si="1"/>
        <v>10160269140</v>
      </c>
      <c r="W30" s="51">
        <f>U30/درآمد!$F$13</f>
        <v>9.0299644549324167E-4</v>
      </c>
    </row>
    <row r="31" spans="1:23" ht="21.75" customHeight="1" x14ac:dyDescent="0.2">
      <c r="A31" s="56" t="s">
        <v>191</v>
      </c>
      <c r="B31" s="56"/>
      <c r="D31" s="36">
        <v>0</v>
      </c>
      <c r="F31" s="57">
        <f>SUMIFS('درآمد ناشی از تغییر قیمت اوراق'!$I:$I,'درآمد ناشی از تغییر قیمت اوراق'!$A:$A,A31)</f>
        <v>0</v>
      </c>
      <c r="H31" s="57">
        <f>SUMIFS('درآمد ناشی از فروش'!$I:$I,'درآمد ناشی از فروش'!$A:$A,A31)</f>
        <v>0</v>
      </c>
      <c r="J31" s="36">
        <f t="shared" si="0"/>
        <v>0</v>
      </c>
      <c r="L31" s="51">
        <f>J31/درآمد!$F$13</f>
        <v>0</v>
      </c>
      <c r="N31" s="36">
        <v>0</v>
      </c>
      <c r="P31" s="68"/>
      <c r="Q31" s="72">
        <f>SUMIFS('درآمد ناشی از تغییر قیمت اوراق'!$Q:$Q,'درآمد ناشی از تغییر قیمت اوراق'!$A:$A,A31)</f>
        <v>0</v>
      </c>
      <c r="S31" s="36">
        <f>SUMIFS('درآمد ناشی از فروش'!$Q:$Q,'درآمد ناشی از فروش'!$A:$A,A31)</f>
        <v>11319436875</v>
      </c>
      <c r="U31" s="36">
        <f t="shared" si="1"/>
        <v>11319436875</v>
      </c>
      <c r="W31" s="51">
        <f>U31/درآمد!$F$13</f>
        <v>1.0060177660913938E-3</v>
      </c>
    </row>
    <row r="32" spans="1:23" ht="21.75" customHeight="1" x14ac:dyDescent="0.2">
      <c r="A32" s="56" t="s">
        <v>192</v>
      </c>
      <c r="B32" s="56"/>
      <c r="D32" s="36">
        <v>0</v>
      </c>
      <c r="F32" s="57">
        <f>SUMIFS('درآمد ناشی از تغییر قیمت اوراق'!$I:$I,'درآمد ناشی از تغییر قیمت اوراق'!$A:$A,A32)</f>
        <v>0</v>
      </c>
      <c r="H32" s="57">
        <f>SUMIFS('درآمد ناشی از فروش'!$I:$I,'درآمد ناشی از فروش'!$A:$A,A32)</f>
        <v>0</v>
      </c>
      <c r="J32" s="36">
        <f t="shared" si="0"/>
        <v>0</v>
      </c>
      <c r="L32" s="51">
        <f>J32/درآمد!$F$13</f>
        <v>0</v>
      </c>
      <c r="N32" s="36">
        <v>0</v>
      </c>
      <c r="P32" s="68"/>
      <c r="Q32" s="72">
        <f>SUMIFS('درآمد ناشی از تغییر قیمت اوراق'!$Q:$Q,'درآمد ناشی از تغییر قیمت اوراق'!$A:$A,A32)</f>
        <v>0</v>
      </c>
      <c r="S32" s="36">
        <f>SUMIFS('درآمد ناشی از فروش'!$Q:$Q,'درآمد ناشی از فروش'!$A:$A,A32)</f>
        <v>-1343042980</v>
      </c>
      <c r="U32" s="36">
        <f t="shared" si="1"/>
        <v>-1343042980</v>
      </c>
      <c r="W32" s="51">
        <f>U32/درآمد!$F$13</f>
        <v>-1.1936327870588778E-4</v>
      </c>
    </row>
    <row r="33" spans="1:23" ht="21.75" customHeight="1" x14ac:dyDescent="0.2">
      <c r="A33" s="56" t="s">
        <v>193</v>
      </c>
      <c r="B33" s="56"/>
      <c r="D33" s="36">
        <v>0</v>
      </c>
      <c r="F33" s="57">
        <f>SUMIFS('درآمد ناشی از تغییر قیمت اوراق'!$I:$I,'درآمد ناشی از تغییر قیمت اوراق'!$A:$A,A33)</f>
        <v>0</v>
      </c>
      <c r="H33" s="57">
        <f>SUMIFS('درآمد ناشی از فروش'!$I:$I,'درآمد ناشی از فروش'!$A:$A,A33)</f>
        <v>0</v>
      </c>
      <c r="J33" s="36">
        <f t="shared" si="0"/>
        <v>0</v>
      </c>
      <c r="L33" s="51">
        <f>J33/درآمد!$F$13</f>
        <v>0</v>
      </c>
      <c r="N33" s="36">
        <v>0</v>
      </c>
      <c r="P33" s="68"/>
      <c r="Q33" s="72">
        <f>SUMIFS('درآمد ناشی از تغییر قیمت اوراق'!$Q:$Q,'درآمد ناشی از تغییر قیمت اوراق'!$A:$A,A33)</f>
        <v>0</v>
      </c>
      <c r="S33" s="36">
        <f>SUMIFS('درآمد ناشی از فروش'!$Q:$Q,'درآمد ناشی از فروش'!$A:$A,A33)</f>
        <v>60626080493</v>
      </c>
      <c r="U33" s="36">
        <f t="shared" si="1"/>
        <v>60626080493</v>
      </c>
      <c r="W33" s="51">
        <f>U33/درآمد!$F$13</f>
        <v>5.3881579744615065E-3</v>
      </c>
    </row>
    <row r="34" spans="1:23" ht="21.75" customHeight="1" x14ac:dyDescent="0.2">
      <c r="A34" s="56" t="s">
        <v>194</v>
      </c>
      <c r="B34" s="56"/>
      <c r="D34" s="36">
        <v>0</v>
      </c>
      <c r="F34" s="57">
        <f>SUMIFS('درآمد ناشی از تغییر قیمت اوراق'!$I:$I,'درآمد ناشی از تغییر قیمت اوراق'!$A:$A,A34)</f>
        <v>0</v>
      </c>
      <c r="H34" s="57">
        <f>SUMIFS('درآمد ناشی از فروش'!$I:$I,'درآمد ناشی از فروش'!$A:$A,A34)</f>
        <v>0</v>
      </c>
      <c r="J34" s="36">
        <f t="shared" si="0"/>
        <v>0</v>
      </c>
      <c r="L34" s="51">
        <f>J34/درآمد!$F$13</f>
        <v>0</v>
      </c>
      <c r="N34" s="57">
        <v>0</v>
      </c>
      <c r="P34" s="68"/>
      <c r="Q34" s="72">
        <f>SUMIFS('درآمد ناشی از تغییر قیمت اوراق'!$Q:$Q,'درآمد ناشی از تغییر قیمت اوراق'!$A:$A,A34)</f>
        <v>0</v>
      </c>
      <c r="S34" s="36">
        <f>SUMIFS('درآمد ناشی از فروش'!$Q:$Q,'درآمد ناشی از فروش'!$A:$A,A34)</f>
        <v>-1740779257</v>
      </c>
      <c r="U34" s="36">
        <f t="shared" si="1"/>
        <v>-1740779257</v>
      </c>
      <c r="W34" s="51">
        <f>U34/درآمد!$F$13</f>
        <v>-1.547121891949573E-4</v>
      </c>
    </row>
    <row r="35" spans="1:23" ht="21.75" customHeight="1" thickBot="1" x14ac:dyDescent="0.25">
      <c r="A35" s="56"/>
      <c r="B35" s="56"/>
      <c r="D35" s="70">
        <v>0</v>
      </c>
      <c r="F35" s="16">
        <f>SUM(F9:F34)</f>
        <v>54105314429</v>
      </c>
      <c r="H35" s="16">
        <f>SUM(H9:H34)</f>
        <v>6697897616</v>
      </c>
      <c r="J35" s="16">
        <f>SUM(J9:J34)</f>
        <v>60803212045</v>
      </c>
      <c r="L35" s="49">
        <f>SUM(L9:L34)</f>
        <v>5.4039005851774964E-3</v>
      </c>
      <c r="N35" s="16">
        <v>0</v>
      </c>
      <c r="Q35" s="16">
        <f>SUM(Q9:Q34)</f>
        <v>326405364342</v>
      </c>
      <c r="S35" s="16">
        <f>SUM(S9:S34)</f>
        <v>366998034068</v>
      </c>
      <c r="U35" s="70">
        <f>SUM(U9:U34)</f>
        <v>693403398410</v>
      </c>
      <c r="W35" s="49">
        <f>SUM(W9:W34)</f>
        <v>6.1626399402365049E-2</v>
      </c>
    </row>
    <row r="36" spans="1:23" ht="18.75" x14ac:dyDescent="0.2">
      <c r="A36" s="56"/>
      <c r="B36" s="56"/>
    </row>
    <row r="37" spans="1:23" ht="18.75" x14ac:dyDescent="0.2">
      <c r="A37" s="56"/>
      <c r="B37" s="56"/>
    </row>
    <row r="38" spans="1:23" ht="18.75" x14ac:dyDescent="0.2">
      <c r="A38" s="35"/>
      <c r="B38" s="35"/>
    </row>
  </sheetData>
  <mergeCells count="11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P7:Q7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R34"/>
  <sheetViews>
    <sheetView rightToLeft="1" topLeftCell="C19" workbookViewId="0">
      <selection activeCell="R9" sqref="R9:R33"/>
    </sheetView>
  </sheetViews>
  <sheetFormatPr defaultRowHeight="12.75" x14ac:dyDescent="0.2"/>
  <cols>
    <col min="1" max="1" width="5.140625" customWidth="1"/>
    <col min="2" max="2" width="30.140625" customWidth="1"/>
    <col min="3" max="3" width="1.28515625" customWidth="1"/>
    <col min="4" max="4" width="16.5703125" customWidth="1"/>
    <col min="5" max="5" width="1.28515625" customWidth="1"/>
    <col min="6" max="6" width="20.28515625" customWidth="1"/>
    <col min="7" max="7" width="1.28515625" customWidth="1"/>
    <col min="8" max="8" width="16.5703125" customWidth="1"/>
    <col min="9" max="9" width="1.28515625" customWidth="1"/>
    <col min="10" max="10" width="19.42578125" customWidth="1"/>
    <col min="11" max="11" width="1.28515625" customWidth="1"/>
    <col min="12" max="12" width="18.85546875" customWidth="1"/>
    <col min="13" max="13" width="1.28515625" customWidth="1"/>
    <col min="14" max="14" width="20.85546875" customWidth="1"/>
    <col min="15" max="15" width="1.28515625" customWidth="1"/>
    <col min="16" max="16" width="17.7109375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 x14ac:dyDescent="0.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</row>
    <row r="2" spans="1:18" ht="21.75" customHeight="1" x14ac:dyDescent="0.2">
      <c r="A2" s="78" t="s">
        <v>151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</row>
    <row r="3" spans="1:18" ht="21.75" customHeight="1" x14ac:dyDescent="0.2">
      <c r="A3" s="78" t="s">
        <v>2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</row>
    <row r="4" spans="1:18" ht="14.45" customHeight="1" x14ac:dyDescent="0.2"/>
    <row r="5" spans="1:18" ht="14.45" customHeight="1" x14ac:dyDescent="0.2">
      <c r="A5" s="1" t="s">
        <v>196</v>
      </c>
      <c r="B5" s="89" t="s">
        <v>197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</row>
    <row r="6" spans="1:18" ht="14.45" customHeight="1" x14ac:dyDescent="0.2">
      <c r="D6" s="85" t="s">
        <v>170</v>
      </c>
      <c r="E6" s="85"/>
      <c r="F6" s="85"/>
      <c r="G6" s="85"/>
      <c r="H6" s="85"/>
      <c r="I6" s="85"/>
      <c r="J6" s="85"/>
      <c r="L6" s="85" t="s">
        <v>171</v>
      </c>
      <c r="M6" s="85"/>
      <c r="N6" s="85"/>
      <c r="O6" s="85"/>
      <c r="P6" s="85"/>
      <c r="Q6" s="85"/>
      <c r="R6" s="85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85" t="s">
        <v>198</v>
      </c>
      <c r="B8" s="85"/>
      <c r="D8" s="2" t="s">
        <v>199</v>
      </c>
      <c r="F8" s="2" t="s">
        <v>174</v>
      </c>
      <c r="H8" s="2" t="s">
        <v>175</v>
      </c>
      <c r="J8" s="2" t="s">
        <v>34</v>
      </c>
      <c r="L8" s="2" t="s">
        <v>199</v>
      </c>
      <c r="N8" s="2" t="s">
        <v>174</v>
      </c>
      <c r="P8" s="2" t="s">
        <v>175</v>
      </c>
      <c r="R8" s="2" t="s">
        <v>34</v>
      </c>
    </row>
    <row r="9" spans="1:18" ht="21.75" customHeight="1" x14ac:dyDescent="0.2">
      <c r="A9" s="56" t="s">
        <v>105</v>
      </c>
      <c r="B9" s="56"/>
      <c r="D9" s="57">
        <f>SUMIFS('سود اوراق بهادار'!$N:$N,'سود اوراق بهادار'!$A:$A,'درآمد سرمایه گذاری در اوراق به'!A9)</f>
        <v>27449522501</v>
      </c>
      <c r="F9" s="57">
        <f>SUMIFS('درآمد ناشی از تغییر قیمت اوراق'!$I:$I,'درآمد ناشی از تغییر قیمت اوراق'!$A:$A,'درآمد سرمایه گذاری در اوراق به'!A9)</f>
        <v>0</v>
      </c>
      <c r="H9" s="57">
        <f>SUMIFS('درآمد ناشی از فروش'!$I:$I,'درآمد ناشی از فروش'!$A:$A,'درآمد سرمایه گذاری در اوراق به'!A9)</f>
        <v>0</v>
      </c>
      <c r="J9" s="57">
        <f>D9+F9+H9</f>
        <v>27449522501</v>
      </c>
      <c r="L9" s="57">
        <f>SUMIFS('سود اوراق بهادار'!$T:$T,'سود اوراق بهادار'!$A:$A,'درآمد سرمایه گذاری در اوراق به'!A9)</f>
        <v>364210769893</v>
      </c>
      <c r="N9" s="57">
        <f>SUMIFS('درآمد ناشی از تغییر قیمت اوراق'!$Q:$Q,'درآمد ناشی از تغییر قیمت اوراق'!$A:$A,'درآمد سرمایه گذاری در اوراق به'!A9)</f>
        <v>174768317500</v>
      </c>
      <c r="P9" s="57">
        <f>SUMIFS('درآمد ناشی از فروش'!$Q:$Q,'درآمد ناشی از فروش'!$A:$A,'درآمد سرمایه گذاری در اوراق به'!A9)</f>
        <v>12741768594</v>
      </c>
      <c r="R9" s="57">
        <f>L9+N9+P9</f>
        <v>551720855987</v>
      </c>
    </row>
    <row r="10" spans="1:18" ht="21.75" customHeight="1" x14ac:dyDescent="0.2">
      <c r="A10" s="56" t="s">
        <v>103</v>
      </c>
      <c r="B10" s="56"/>
      <c r="D10" s="57">
        <f>SUMIFS('سود اوراق بهادار'!$N:$N,'سود اوراق بهادار'!$A:$A,'درآمد سرمایه گذاری در اوراق به'!A10)</f>
        <v>18032460939</v>
      </c>
      <c r="F10" s="57">
        <f>SUMIFS('درآمد ناشی از تغییر قیمت اوراق'!$I:$I,'درآمد ناشی از تغییر قیمت اوراق'!$A:$A,'درآمد سرمایه گذاری در اوراق به'!A10)</f>
        <v>0</v>
      </c>
      <c r="H10" s="57">
        <f>SUMIFS('درآمد ناشی از فروش'!$I:$I,'درآمد ناشی از فروش'!$A:$A,'درآمد سرمایه گذاری در اوراق به'!A10)</f>
        <v>0</v>
      </c>
      <c r="J10" s="57">
        <f t="shared" ref="J10:J33" si="0">D10+F10+H10</f>
        <v>18032460939</v>
      </c>
      <c r="L10" s="57">
        <f>SUMIFS('سود اوراق بهادار'!$T:$T,'سود اوراق بهادار'!$A:$A,'درآمد سرمایه گذاری در اوراق به'!A10)</f>
        <v>166384456638</v>
      </c>
      <c r="N10" s="57">
        <f>SUMIFS('درآمد ناشی از تغییر قیمت اوراق'!$Q:$Q,'درآمد ناشی از تغییر قیمت اوراق'!$A:$A,'درآمد سرمایه گذاری در اوراق به'!A10)</f>
        <v>215894500000</v>
      </c>
      <c r="P10" s="57">
        <f>SUMIFS('درآمد ناشی از فروش'!$Q:$Q,'درآمد ناشی از فروش'!$A:$A,'درآمد سرمایه گذاری در اوراق به'!A10)</f>
        <v>0</v>
      </c>
      <c r="R10" s="63">
        <f t="shared" ref="R10:R33" si="1">L10+N10+P10</f>
        <v>382278956638</v>
      </c>
    </row>
    <row r="11" spans="1:18" ht="21.75" customHeight="1" x14ac:dyDescent="0.2">
      <c r="A11" s="56" t="s">
        <v>111</v>
      </c>
      <c r="B11" s="56"/>
      <c r="D11" s="57">
        <f>SUMIFS('سود اوراق بهادار'!$N:$N,'سود اوراق بهادار'!$A:$A,'درآمد سرمایه گذاری در اوراق به'!A11)</f>
        <v>3570307031</v>
      </c>
      <c r="F11" s="57">
        <f>SUMIFS('درآمد ناشی از تغییر قیمت اوراق'!$I:$I,'درآمد ناشی از تغییر قیمت اوراق'!$A:$A,'درآمد سرمایه گذاری در اوراق به'!A11)</f>
        <v>15751644497</v>
      </c>
      <c r="H11" s="57">
        <f>SUMIFS('درآمد ناشی از فروش'!$I:$I,'درآمد ناشی از فروش'!$A:$A,'درآمد سرمایه گذاری در اوراق به'!A11)</f>
        <v>0</v>
      </c>
      <c r="J11" s="57">
        <f t="shared" si="0"/>
        <v>19321951528</v>
      </c>
      <c r="L11" s="57">
        <f>SUMIFS('سود اوراق بهادار'!$T:$T,'سود اوراق بهادار'!$A:$A,'درآمد سرمایه گذاری در اوراق به'!A11)</f>
        <v>31144454295</v>
      </c>
      <c r="N11" s="57">
        <f>SUMIFS('درآمد ناشی از تغییر قیمت اوراق'!$Q:$Q,'درآمد ناشی از تغییر قیمت اوراق'!$A:$A,'درآمد سرمایه گذاری در اوراق به'!A11)</f>
        <v>5891610188</v>
      </c>
      <c r="P11" s="57">
        <f>SUMIFS('درآمد ناشی از فروش'!$Q:$Q,'درآمد ناشی از فروش'!$A:$A,'درآمد سرمایه گذاری در اوراق به'!A11)</f>
        <v>0</v>
      </c>
      <c r="R11" s="63">
        <f t="shared" si="1"/>
        <v>37036064483</v>
      </c>
    </row>
    <row r="12" spans="1:18" ht="21.75" customHeight="1" x14ac:dyDescent="0.2">
      <c r="A12" s="56" t="s">
        <v>88</v>
      </c>
      <c r="B12" s="56"/>
      <c r="D12" s="57">
        <f>SUMIFS('سود اوراق بهادار'!$N:$N,'سود اوراق بهادار'!$A:$A,'درآمد سرمایه گذاری در اوراق به'!A12)</f>
        <v>0</v>
      </c>
      <c r="F12" s="57">
        <f>SUMIFS('درآمد ناشی از تغییر قیمت اوراق'!$I:$I,'درآمد ناشی از تغییر قیمت اوراق'!$A:$A,'درآمد سرمایه گذاری در اوراق به'!A12)</f>
        <v>86119667981</v>
      </c>
      <c r="H12" s="57">
        <f>SUMIFS('درآمد ناشی از فروش'!$I:$I,'درآمد ناشی از فروش'!$A:$A,'درآمد سرمایه گذاری در اوراق به'!A12)</f>
        <v>0</v>
      </c>
      <c r="J12" s="57">
        <f t="shared" si="0"/>
        <v>86119667981</v>
      </c>
      <c r="L12" s="57">
        <f>SUMIFS('سود اوراق بهادار'!$T:$T,'سود اوراق بهادار'!$A:$A,'درآمد سرمایه گذاری در اوراق به'!A12)</f>
        <v>0</v>
      </c>
      <c r="N12" s="57">
        <f>SUMIFS('درآمد ناشی از تغییر قیمت اوراق'!$Q:$Q,'درآمد ناشی از تغییر قیمت اوراق'!$A:$A,'درآمد سرمایه گذاری در اوراق به'!A12)</f>
        <v>185998281700</v>
      </c>
      <c r="P12" s="57">
        <f>SUMIFS('درآمد ناشی از فروش'!$Q:$Q,'درآمد ناشی از فروش'!$A:$A,'درآمد سرمایه گذاری در اوراق به'!A12)</f>
        <v>0</v>
      </c>
      <c r="R12" s="63">
        <f t="shared" si="1"/>
        <v>185998281700</v>
      </c>
    </row>
    <row r="13" spans="1:18" ht="21.75" customHeight="1" x14ac:dyDescent="0.2">
      <c r="A13" s="56" t="s">
        <v>126</v>
      </c>
      <c r="B13" s="56"/>
      <c r="D13" s="57">
        <f>SUMIFS('سود اوراق بهادار'!$N:$N,'سود اوراق بهادار'!$A:$A,'درآمد سرمایه گذاری در اوراق به'!A13)</f>
        <v>6623582305</v>
      </c>
      <c r="F13" s="57">
        <f>SUMIFS('درآمد ناشی از تغییر قیمت اوراق'!$I:$I,'درآمد ناشی از تغییر قیمت اوراق'!$A:$A,'درآمد سرمایه گذاری در اوراق به'!A13)</f>
        <v>-119375000</v>
      </c>
      <c r="H13" s="57">
        <f>SUMIFS('درآمد ناشی از فروش'!$I:$I,'درآمد ناشی از فروش'!$A:$A,'درآمد سرمایه گذاری در اوراق به'!A13)</f>
        <v>0</v>
      </c>
      <c r="J13" s="57">
        <f t="shared" si="0"/>
        <v>6504207305</v>
      </c>
      <c r="L13" s="57">
        <f>SUMIFS('سود اوراق بهادار'!$T:$T,'سود اوراق بهادار'!$A:$A,'درآمد سرمایه گذاری در اوراق به'!A13)</f>
        <v>6623582305</v>
      </c>
      <c r="N13" s="57">
        <f>SUMIFS('درآمد ناشی از تغییر قیمت اوراق'!$Q:$Q,'درآمد ناشی از تغییر قیمت اوراق'!$A:$A,'درآمد سرمایه گذاری در اوراق به'!A13)</f>
        <v>-119375000</v>
      </c>
      <c r="P13" s="57">
        <f>SUMIFS('درآمد ناشی از فروش'!$Q:$Q,'درآمد ناشی از فروش'!$A:$A,'درآمد سرمایه گذاری در اوراق به'!A13)</f>
        <v>0</v>
      </c>
      <c r="R13" s="63">
        <f t="shared" si="1"/>
        <v>6504207305</v>
      </c>
    </row>
    <row r="14" spans="1:18" ht="21.75" customHeight="1" x14ac:dyDescent="0.2">
      <c r="A14" s="56" t="s">
        <v>97</v>
      </c>
      <c r="B14" s="56"/>
      <c r="D14" s="57">
        <f>SUMIFS('سود اوراق بهادار'!$N:$N,'سود اوراق بهادار'!$A:$A,'درآمد سرمایه گذاری در اوراق به'!A14)</f>
        <v>0</v>
      </c>
      <c r="F14" s="57">
        <f>SUMIFS('درآمد ناشی از تغییر قیمت اوراق'!$I:$I,'درآمد ناشی از تغییر قیمت اوراق'!$A:$A,'درآمد سرمایه گذاری در اوراق به'!A14)</f>
        <v>78086279296</v>
      </c>
      <c r="H14" s="57">
        <f>SUMIFS('درآمد ناشی از فروش'!$I:$I,'درآمد ناشی از فروش'!$A:$A,'درآمد سرمایه گذاری در اوراق به'!A14)</f>
        <v>0</v>
      </c>
      <c r="J14" s="57">
        <f t="shared" si="0"/>
        <v>78086279296</v>
      </c>
      <c r="L14" s="57">
        <f>SUMIFS('سود اوراق بهادار'!$T:$T,'سود اوراق بهادار'!$A:$A,'درآمد سرمایه گذاری در اوراق به'!A14)</f>
        <v>0</v>
      </c>
      <c r="N14" s="57">
        <f>SUMIFS('درآمد ناشی از تغییر قیمت اوراق'!$Q:$Q,'درآمد ناشی از تغییر قیمت اوراق'!$A:$A,'درآمد سرمایه گذاری در اوراق به'!A14)</f>
        <v>171033368582</v>
      </c>
      <c r="P14" s="57">
        <f>SUMIFS('درآمد ناشی از فروش'!$Q:$Q,'درآمد ناشی از فروش'!$A:$A,'درآمد سرمایه گذاری در اوراق به'!A14)</f>
        <v>0</v>
      </c>
      <c r="R14" s="63">
        <f t="shared" si="1"/>
        <v>171033368582</v>
      </c>
    </row>
    <row r="15" spans="1:18" ht="21.75" customHeight="1" x14ac:dyDescent="0.2">
      <c r="A15" s="56" t="s">
        <v>100</v>
      </c>
      <c r="B15" s="56"/>
      <c r="D15" s="57">
        <f>SUMIFS('سود اوراق بهادار'!$N:$N,'سود اوراق بهادار'!$A:$A,'درآمد سرمایه گذاری در اوراق به'!A15)</f>
        <v>0</v>
      </c>
      <c r="F15" s="57">
        <f>SUMIFS('درآمد ناشی از تغییر قیمت اوراق'!$I:$I,'درآمد ناشی از تغییر قیمت اوراق'!$A:$A,'درآمد سرمایه گذاری در اوراق به'!A15)</f>
        <v>55743596241</v>
      </c>
      <c r="H15" s="57">
        <f>SUMIFS('درآمد ناشی از فروش'!$I:$I,'درآمد ناشی از فروش'!$A:$A,'درآمد سرمایه گذاری در اوراق به'!A15)</f>
        <v>0</v>
      </c>
      <c r="J15" s="57">
        <f t="shared" si="0"/>
        <v>55743596241</v>
      </c>
      <c r="L15" s="57">
        <f>SUMIFS('سود اوراق بهادار'!$T:$T,'سود اوراق بهادار'!$A:$A,'درآمد سرمایه گذاری در اوراق به'!A15)</f>
        <v>0</v>
      </c>
      <c r="N15" s="57">
        <f>SUMIFS('درآمد ناشی از تغییر قیمت اوراق'!$Q:$Q,'درآمد ناشی از تغییر قیمت اوراق'!$A:$A,'درآمد سرمایه گذاری در اوراق به'!A15)</f>
        <v>392011575024</v>
      </c>
      <c r="P15" s="57">
        <f>SUMIFS('درآمد ناشی از فروش'!$Q:$Q,'درآمد ناشی از فروش'!$A:$A,'درآمد سرمایه گذاری در اوراق به'!A15)</f>
        <v>1522896611</v>
      </c>
      <c r="R15" s="63">
        <f t="shared" si="1"/>
        <v>393534471635</v>
      </c>
    </row>
    <row r="16" spans="1:18" ht="21.75" customHeight="1" x14ac:dyDescent="0.2">
      <c r="A16" s="56" t="s">
        <v>114</v>
      </c>
      <c r="B16" s="56"/>
      <c r="D16" s="57">
        <f>SUMIFS('سود اوراق بهادار'!$N:$N,'سود اوراق بهادار'!$A:$A,'درآمد سرمایه گذاری در اوراق به'!A16)</f>
        <v>7631232485</v>
      </c>
      <c r="F16" s="57">
        <f>SUMIFS('درآمد ناشی از تغییر قیمت اوراق'!$I:$I,'درآمد ناشی از تغییر قیمت اوراق'!$A:$A,'درآمد سرمایه گذاری در اوراق به'!A16)</f>
        <v>0</v>
      </c>
      <c r="H16" s="57">
        <f>SUMIFS('درآمد ناشی از فروش'!$I:$I,'درآمد ناشی از فروش'!$A:$A,'درآمد سرمایه گذاری در اوراق به'!A16)</f>
        <v>0</v>
      </c>
      <c r="J16" s="57">
        <f t="shared" si="0"/>
        <v>7631232485</v>
      </c>
      <c r="L16" s="57">
        <f>SUMIFS('سود اوراق بهادار'!$T:$T,'سود اوراق بهادار'!$A:$A,'درآمد سرمایه گذاری در اوراق به'!A16)</f>
        <v>65787280028</v>
      </c>
      <c r="N16" s="57">
        <f>SUMIFS('درآمد ناشی از تغییر قیمت اوراق'!$Q:$Q,'درآمد ناشی از تغییر قیمت اوراق'!$A:$A,'درآمد سرمایه گذاری در اوراق به'!A16)</f>
        <v>29342909980</v>
      </c>
      <c r="P16" s="57">
        <f>SUMIFS('درآمد ناشی از فروش'!$Q:$Q,'درآمد ناشی از فروش'!$A:$A,'درآمد سرمایه گذاری در اوراق به'!A16)</f>
        <v>0</v>
      </c>
      <c r="R16" s="63">
        <f t="shared" si="1"/>
        <v>95130190008</v>
      </c>
    </row>
    <row r="17" spans="1:18" ht="21.75" customHeight="1" x14ac:dyDescent="0.2">
      <c r="A17" s="56" t="s">
        <v>132</v>
      </c>
      <c r="B17" s="56"/>
      <c r="D17" s="57">
        <f>SUMIFS('سود اوراق بهادار'!$N:$N,'سود اوراق بهادار'!$A:$A,'درآمد سرمایه گذاری در اوراق به'!A17)</f>
        <v>29892826265</v>
      </c>
      <c r="F17" s="57">
        <f>SUMIFS('درآمد ناشی از تغییر قیمت اوراق'!$I:$I,'درآمد ناشی از تغییر قیمت اوراق'!$A:$A,'درآمد سرمایه گذاری در اوراق به'!A17)</f>
        <v>63569270375</v>
      </c>
      <c r="H17" s="57">
        <f>SUMIFS('درآمد ناشی از فروش'!$I:$I,'درآمد ناشی از فروش'!$A:$A,'درآمد سرمایه گذاری در اوراق به'!A17)</f>
        <v>0</v>
      </c>
      <c r="J17" s="57">
        <f t="shared" si="0"/>
        <v>93462096640</v>
      </c>
      <c r="L17" s="57">
        <f>SUMIFS('سود اوراق بهادار'!$T:$T,'سود اوراق بهادار'!$A:$A,'درآمد سرمایه گذاری در اوراق به'!A17)</f>
        <v>29892826265</v>
      </c>
      <c r="N17" s="57">
        <f>SUMIFS('درآمد ناشی از تغییر قیمت اوراق'!$Q:$Q,'درآمد ناشی از تغییر قیمت اوراق'!$A:$A,'درآمد سرمایه گذاری در اوراق به'!A17)</f>
        <v>63569270375</v>
      </c>
      <c r="P17" s="57">
        <f>SUMIFS('درآمد ناشی از فروش'!$Q:$Q,'درآمد ناشی از فروش'!$A:$A,'درآمد سرمایه گذاری در اوراق به'!A17)</f>
        <v>0</v>
      </c>
      <c r="R17" s="63">
        <f t="shared" si="1"/>
        <v>93462096640</v>
      </c>
    </row>
    <row r="18" spans="1:18" ht="21.75" customHeight="1" x14ac:dyDescent="0.2">
      <c r="A18" s="56" t="s">
        <v>117</v>
      </c>
      <c r="B18" s="56"/>
      <c r="D18" s="57">
        <f>SUMIFS('سود اوراق بهادار'!$N:$N,'سود اوراق بهادار'!$A:$A,'درآمد سرمایه گذاری در اوراق به'!A18)</f>
        <v>17616604052</v>
      </c>
      <c r="F18" s="57">
        <f>SUMIFS('درآمد ناشی از تغییر قیمت اوراق'!$I:$I,'درآمد ناشی از تغییر قیمت اوراق'!$A:$A,'درآمد سرمایه گذاری در اوراق به'!A18)</f>
        <v>9258321625</v>
      </c>
      <c r="H18" s="57">
        <f>SUMIFS('درآمد ناشی از فروش'!$I:$I,'درآمد ناشی از فروش'!$A:$A,'درآمد سرمایه گذاری در اوراق به'!A18)</f>
        <v>0</v>
      </c>
      <c r="J18" s="57">
        <f t="shared" si="0"/>
        <v>26874925677</v>
      </c>
      <c r="L18" s="57">
        <f>SUMIFS('سود اوراق بهادار'!$T:$T,'سود اوراق بهادار'!$A:$A,'درآمد سرمایه گذاری در اوراق به'!A18)</f>
        <v>67021744080</v>
      </c>
      <c r="N18" s="57">
        <f>SUMIFS('درآمد ناشی از تغییر قیمت اوراق'!$Q:$Q,'درآمد ناشی از تغییر قیمت اوراق'!$A:$A,'درآمد سرمایه گذاری در اوراق به'!A18)</f>
        <v>23401305625</v>
      </c>
      <c r="P18" s="57">
        <f>SUMIFS('درآمد ناشی از فروش'!$Q:$Q,'درآمد ناشی از فروش'!$A:$A,'درآمد سرمایه گذاری در اوراق به'!A18)</f>
        <v>0</v>
      </c>
      <c r="R18" s="63">
        <f t="shared" si="1"/>
        <v>90423049705</v>
      </c>
    </row>
    <row r="19" spans="1:18" ht="21.75" customHeight="1" x14ac:dyDescent="0.2">
      <c r="A19" s="56" t="s">
        <v>120</v>
      </c>
      <c r="B19" s="56"/>
      <c r="D19" s="57">
        <f>SUMIFS('سود اوراق بهادار'!$N:$N,'سود اوراق بهادار'!$A:$A,'درآمد سرمایه گذاری در اوراق به'!A19)</f>
        <v>21416239612</v>
      </c>
      <c r="F19" s="57">
        <f>SUMIFS('درآمد ناشی از تغییر قیمت اوراق'!$I:$I,'درآمد ناشی از تغییر قیمت اوراق'!$A:$A,'درآمد سرمایه گذاری در اوراق به'!A19)</f>
        <v>92091055470</v>
      </c>
      <c r="H19" s="57">
        <f>SUMIFS('درآمد ناشی از فروش'!$I:$I,'درآمد ناشی از فروش'!$A:$A,'درآمد سرمایه گذاری در اوراق به'!A19)</f>
        <v>0</v>
      </c>
      <c r="J19" s="57">
        <f t="shared" si="0"/>
        <v>113507295082</v>
      </c>
      <c r="L19" s="57">
        <f>SUMIFS('سود اوراق بهادار'!$T:$T,'سود اوراق بهادار'!$A:$A,'درآمد سرمایه گذاری در اوراق به'!A19)</f>
        <v>239932943429</v>
      </c>
      <c r="N19" s="57">
        <f>SUMIFS('درآمد ناشی از تغییر قیمت اوراق'!$Q:$Q,'درآمد ناشی از تغییر قیمت اوراق'!$A:$A,'درآمد سرمایه گذاری در اوراق به'!A19)</f>
        <v>73555506673</v>
      </c>
      <c r="P19" s="57">
        <f>SUMIFS('درآمد ناشی از فروش'!$Q:$Q,'درآمد ناشی از فروش'!$A:$A,'درآمد سرمایه گذاری در اوراق به'!A19)</f>
        <v>340772125</v>
      </c>
      <c r="R19" s="63">
        <f t="shared" si="1"/>
        <v>313829222227</v>
      </c>
    </row>
    <row r="20" spans="1:18" ht="21.75" customHeight="1" x14ac:dyDescent="0.2">
      <c r="A20" s="56" t="s">
        <v>108</v>
      </c>
      <c r="B20" s="56"/>
      <c r="D20" s="57">
        <f>SUMIFS('سود اوراق بهادار'!$N:$N,'سود اوراق بهادار'!$A:$A,'درآمد سرمایه گذاری در اوراق به'!A20)</f>
        <v>22058574323</v>
      </c>
      <c r="F20" s="57">
        <f>SUMIFS('درآمد ناشی از تغییر قیمت اوراق'!$I:$I,'درآمد ناشی از تغییر قیمت اوراق'!$A:$A,'درآمد سرمایه گذاری در اوراق به'!A20)</f>
        <v>0</v>
      </c>
      <c r="H20" s="57">
        <f>SUMIFS('درآمد ناشی از فروش'!$I:$I,'درآمد ناشی از فروش'!$A:$A,'درآمد سرمایه گذاری در اوراق به'!A20)</f>
        <v>0</v>
      </c>
      <c r="J20" s="57">
        <f t="shared" si="0"/>
        <v>22058574323</v>
      </c>
      <c r="L20" s="57">
        <f>SUMIFS('سود اوراق بهادار'!$T:$T,'سود اوراق بهادار'!$A:$A,'درآمد سرمایه گذاری در اوراق به'!A20)</f>
        <v>278879957857</v>
      </c>
      <c r="N20" s="57">
        <f>SUMIFS('درآمد ناشی از تغییر قیمت اوراق'!$Q:$Q,'درآمد ناشی از تغییر قیمت اوراق'!$A:$A,'درآمد سرمایه گذاری در اوراق به'!A20)</f>
        <v>0</v>
      </c>
      <c r="P20" s="57">
        <f>SUMIFS('درآمد ناشی از فروش'!$Q:$Q,'درآمد ناشی از فروش'!$A:$A,'درآمد سرمایه گذاری در اوراق به'!A20)</f>
        <v>0</v>
      </c>
      <c r="R20" s="63">
        <f t="shared" si="1"/>
        <v>278879957857</v>
      </c>
    </row>
    <row r="21" spans="1:18" ht="21.75" customHeight="1" x14ac:dyDescent="0.2">
      <c r="A21" s="56" t="s">
        <v>91</v>
      </c>
      <c r="B21" s="56"/>
      <c r="D21" s="57">
        <f>SUMIFS('سود اوراق بهادار'!$N:$N,'سود اوراق بهادار'!$A:$A,'درآمد سرمایه گذاری در اوراق به'!A21)</f>
        <v>0</v>
      </c>
      <c r="F21" s="57">
        <f>SUMIFS('درآمد ناشی از تغییر قیمت اوراق'!$I:$I,'درآمد ناشی از تغییر قیمت اوراق'!$A:$A,'درآمد سرمایه گذاری در اوراق به'!A21)</f>
        <v>13005846072</v>
      </c>
      <c r="H21" s="57">
        <f>SUMIFS('درآمد ناشی از فروش'!$I:$I,'درآمد ناشی از فروش'!$A:$A,'درآمد سرمایه گذاری در اوراق به'!A21)</f>
        <v>0</v>
      </c>
      <c r="J21" s="57">
        <f t="shared" si="0"/>
        <v>13005846072</v>
      </c>
      <c r="L21" s="57">
        <f>SUMIFS('سود اوراق بهادار'!$T:$T,'سود اوراق بهادار'!$A:$A,'درآمد سرمایه گذاری در اوراق به'!A21)</f>
        <v>0</v>
      </c>
      <c r="N21" s="57">
        <f>SUMIFS('درآمد ناشی از تغییر قیمت اوراق'!$Q:$Q,'درآمد ناشی از تغییر قیمت اوراق'!$A:$A,'درآمد سرمایه گذاری در اوراق به'!A21)</f>
        <v>21573115828</v>
      </c>
      <c r="P21" s="57">
        <f>SUMIFS('درآمد ناشی از فروش'!$Q:$Q,'درآمد ناشی از فروش'!$A:$A,'درآمد سرمایه گذاری در اوراق به'!A21)</f>
        <v>0</v>
      </c>
      <c r="R21" s="63">
        <f t="shared" si="1"/>
        <v>21573115828</v>
      </c>
    </row>
    <row r="22" spans="1:18" ht="21.75" customHeight="1" x14ac:dyDescent="0.2">
      <c r="A22" s="56" t="s">
        <v>84</v>
      </c>
      <c r="B22" s="56"/>
      <c r="D22" s="57">
        <f>SUMIFS('سود اوراق بهادار'!$N:$N,'سود اوراق بهادار'!$A:$A,'درآمد سرمایه گذاری در اوراق به'!A22)</f>
        <v>0</v>
      </c>
      <c r="F22" s="57">
        <f>SUMIFS('درآمد ناشی از تغییر قیمت اوراق'!$I:$I,'درآمد ناشی از تغییر قیمت اوراق'!$A:$A,'درآمد سرمایه گذاری در اوراق به'!A22)</f>
        <v>28369857032</v>
      </c>
      <c r="H22" s="57">
        <f>SUMIFS('درآمد ناشی از فروش'!$I:$I,'درآمد ناشی از فروش'!$A:$A,'درآمد سرمایه گذاری در اوراق به'!A22)</f>
        <v>0</v>
      </c>
      <c r="J22" s="57">
        <f t="shared" si="0"/>
        <v>28369857032</v>
      </c>
      <c r="L22" s="57">
        <f>SUMIFS('سود اوراق بهادار'!$T:$T,'سود اوراق بهادار'!$A:$A,'درآمد سرمایه گذاری در اوراق به'!A22)</f>
        <v>0</v>
      </c>
      <c r="N22" s="57">
        <f>SUMIFS('درآمد ناشی از تغییر قیمت اوراق'!$Q:$Q,'درآمد ناشی از تغییر قیمت اوراق'!$A:$A,'درآمد سرمایه گذاری در اوراق به'!A22)</f>
        <v>23428271875</v>
      </c>
      <c r="P22" s="57">
        <f>SUMIFS('درآمد ناشی از فروش'!$Q:$Q,'درآمد ناشی از فروش'!$A:$A,'درآمد سرمایه گذاری در اوراق به'!A22)</f>
        <v>0</v>
      </c>
      <c r="R22" s="63">
        <f t="shared" si="1"/>
        <v>23428271875</v>
      </c>
    </row>
    <row r="23" spans="1:18" ht="21.75" customHeight="1" x14ac:dyDescent="0.2">
      <c r="A23" s="56" t="s">
        <v>94</v>
      </c>
      <c r="B23" s="56"/>
      <c r="D23" s="57">
        <f>SUMIFS('سود اوراق بهادار'!$N:$N,'سود اوراق بهادار'!$A:$A,'درآمد سرمایه گذاری در اوراق به'!A23)</f>
        <v>0</v>
      </c>
      <c r="F23" s="57">
        <f>SUMIFS('درآمد ناشی از تغییر قیمت اوراق'!$I:$I,'درآمد ناشی از تغییر قیمت اوراق'!$A:$A,'درآمد سرمایه گذاری در اوراق به'!A23)</f>
        <v>3011796837</v>
      </c>
      <c r="H23" s="57">
        <f>SUMIFS('درآمد ناشی از فروش'!$I:$I,'درآمد ناشی از فروش'!$A:$A,'درآمد سرمایه گذاری در اوراق به'!A23)</f>
        <v>0</v>
      </c>
      <c r="J23" s="57">
        <f t="shared" si="0"/>
        <v>3011796837</v>
      </c>
      <c r="L23" s="57">
        <f>SUMIFS('سود اوراق بهادار'!$T:$T,'سود اوراق بهادار'!$A:$A,'درآمد سرمایه گذاری در اوراق به'!A23)</f>
        <v>0</v>
      </c>
      <c r="N23" s="57">
        <f>SUMIFS('درآمد ناشی از تغییر قیمت اوراق'!$Q:$Q,'درآمد ناشی از تغییر قیمت اوراق'!$A:$A,'درآمد سرمایه گذاری در اوراق به'!A23)</f>
        <v>1827553712</v>
      </c>
      <c r="P23" s="57">
        <f>SUMIFS('درآمد ناشی از فروش'!$Q:$Q,'درآمد ناشی از فروش'!$A:$A,'درآمد سرمایه گذاری در اوراق به'!A23)</f>
        <v>0</v>
      </c>
      <c r="R23" s="63">
        <f t="shared" si="1"/>
        <v>1827553712</v>
      </c>
    </row>
    <row r="24" spans="1:18" ht="21.75" customHeight="1" x14ac:dyDescent="0.2">
      <c r="A24" s="56" t="s">
        <v>123</v>
      </c>
      <c r="B24" s="56"/>
      <c r="D24" s="57">
        <f>SUMIFS('سود اوراق بهادار'!$N:$N,'سود اوراق بهادار'!$A:$A,'درآمد سرمایه گذاری در اوراق به'!A24)</f>
        <v>29249790287</v>
      </c>
      <c r="F24" s="57">
        <f>SUMIFS('درآمد ناشی از تغییر قیمت اوراق'!$I:$I,'درآمد ناشی از تغییر قیمت اوراق'!$A:$A,'درآمد سرمایه گذاری در اوراق به'!A24)</f>
        <v>0</v>
      </c>
      <c r="H24" s="57">
        <f>SUMIFS('درآمد ناشی از فروش'!$I:$I,'درآمد ناشی از فروش'!$A:$A,'درآمد سرمایه گذاری در اوراق به'!A24)</f>
        <v>0</v>
      </c>
      <c r="J24" s="57">
        <f t="shared" si="0"/>
        <v>29249790287</v>
      </c>
      <c r="L24" s="57">
        <f>SUMIFS('سود اوراق بهادار'!$T:$T,'سود اوراق بهادار'!$A:$A,'درآمد سرمایه گذاری در اوراق به'!A24)</f>
        <v>86101897018</v>
      </c>
      <c r="N24" s="57">
        <f>SUMIFS('درآمد ناشی از تغییر قیمت اوراق'!$Q:$Q,'درآمد ناشی از تغییر قیمت اوراق'!$A:$A,'درآمد سرمایه گذاری در اوراق به'!A24)</f>
        <v>5887495292</v>
      </c>
      <c r="P24" s="57">
        <f>SUMIFS('درآمد ناشی از فروش'!$Q:$Q,'درآمد ناشی از فروش'!$A:$A,'درآمد سرمایه گذاری در اوراق به'!A24)</f>
        <v>0</v>
      </c>
      <c r="R24" s="63">
        <f t="shared" si="1"/>
        <v>91989392310</v>
      </c>
    </row>
    <row r="25" spans="1:18" ht="21.75" customHeight="1" x14ac:dyDescent="0.2">
      <c r="A25" s="58" t="s">
        <v>129</v>
      </c>
      <c r="B25" s="58"/>
      <c r="D25" s="57">
        <f>SUMIFS('سود اوراق بهادار'!$N:$N,'سود اوراق بهادار'!$A:$A,'درآمد سرمایه گذاری در اوراق به'!A25)</f>
        <v>124249031334</v>
      </c>
      <c r="F25" s="57">
        <f>SUMIFS('درآمد ناشی از تغییر قیمت اوراق'!$I:$I,'درآمد ناشی از تغییر قیمت اوراق'!$A:$A,'درآمد سرمایه گذاری در اوراق به'!A25)</f>
        <v>305530005499</v>
      </c>
      <c r="H25" s="57">
        <f>SUMIFS('درآمد ناشی از فروش'!$I:$I,'درآمد ناشی از فروش'!$A:$A,'درآمد سرمایه گذاری در اوراق به'!A25)</f>
        <v>-316555234700</v>
      </c>
      <c r="J25" s="57">
        <f t="shared" si="0"/>
        <v>113223802133</v>
      </c>
      <c r="L25" s="57">
        <f>SUMIFS('سود اوراق بهادار'!$T:$T,'سود اوراق بهادار'!$A:$A,'درآمد سرمایه گذاری در اوراق به'!A25)</f>
        <v>124249031334</v>
      </c>
      <c r="N25" s="57">
        <f>SUMIFS('درآمد ناشی از تغییر قیمت اوراق'!$Q:$Q,'درآمد ناشی از تغییر قیمت اوراق'!$A:$A,'درآمد سرمایه گذاری در اوراق به'!A25)</f>
        <v>305530005499</v>
      </c>
      <c r="P25" s="57">
        <f>SUMIFS('درآمد ناشی از فروش'!$Q:$Q,'درآمد ناشی از فروش'!$A:$A,'درآمد سرمایه گذاری در اوراق به'!A25)</f>
        <v>-316475471040</v>
      </c>
      <c r="R25" s="63">
        <f t="shared" si="1"/>
        <v>113303565793</v>
      </c>
    </row>
    <row r="26" spans="1:18" ht="21.75" customHeight="1" x14ac:dyDescent="0.2">
      <c r="A26" s="56" t="s">
        <v>179</v>
      </c>
      <c r="B26" s="56"/>
      <c r="D26" s="57">
        <f>SUMIFS('سود اوراق بهادار'!$N:$N,'سود اوراق بهادار'!$A:$A,'درآمد سرمایه گذاری در اوراق به'!A26)</f>
        <v>0</v>
      </c>
      <c r="F26" s="57">
        <f>SUMIFS('درآمد ناشی از تغییر قیمت اوراق'!$I:$I,'درآمد ناشی از تغییر قیمت اوراق'!$A:$A,'درآمد سرمایه گذاری در اوراق به'!A26)</f>
        <v>0</v>
      </c>
      <c r="H26" s="57">
        <f>SUMIFS('درآمد ناشی از فروش'!$I:$I,'درآمد ناشی از فروش'!$A:$A,'درآمد سرمایه گذاری در اوراق به'!A26)</f>
        <v>0</v>
      </c>
      <c r="J26" s="57">
        <f t="shared" si="0"/>
        <v>0</v>
      </c>
      <c r="L26" s="57">
        <f>SUMIFS('سود اوراق بهادار'!$T:$T,'سود اوراق بهادار'!$A:$A,'درآمد سرمایه گذاری در اوراق به'!A26)</f>
        <v>0</v>
      </c>
      <c r="N26" s="57">
        <f>SUMIFS('درآمد ناشی از تغییر قیمت اوراق'!$Q:$Q,'درآمد ناشی از تغییر قیمت اوراق'!$A:$A,'درآمد سرمایه گذاری در اوراق به'!A26)</f>
        <v>0</v>
      </c>
      <c r="P26" s="57">
        <f>SUMIFS('درآمد ناشی از فروش'!$Q:$Q,'درآمد ناشی از فروش'!$A:$A,'درآمد سرمایه گذاری در اوراق به'!A26)</f>
        <v>-29891320659</v>
      </c>
      <c r="R26" s="63">
        <f t="shared" si="1"/>
        <v>-29891320659</v>
      </c>
    </row>
    <row r="27" spans="1:18" ht="21.75" customHeight="1" x14ac:dyDescent="0.2">
      <c r="A27" s="56" t="s">
        <v>180</v>
      </c>
      <c r="B27" s="56"/>
      <c r="D27" s="57">
        <f>SUMIFS('سود اوراق بهادار'!$N:$N,'سود اوراق بهادار'!$A:$A,'درآمد سرمایه گذاری در اوراق به'!A27)</f>
        <v>0</v>
      </c>
      <c r="F27" s="57">
        <f>SUMIFS('درآمد ناشی از تغییر قیمت اوراق'!$I:$I,'درآمد ناشی از تغییر قیمت اوراق'!$A:$A,'درآمد سرمایه گذاری در اوراق به'!A27)</f>
        <v>0</v>
      </c>
      <c r="H27" s="57">
        <f>SUMIFS('درآمد ناشی از فروش'!$I:$I,'درآمد ناشی از فروش'!$A:$A,'درآمد سرمایه گذاری در اوراق به'!A27)</f>
        <v>0</v>
      </c>
      <c r="J27" s="57">
        <f t="shared" si="0"/>
        <v>0</v>
      </c>
      <c r="L27" s="57">
        <f>SUMIFS('سود اوراق بهادار'!$T:$T,'سود اوراق بهادار'!$A:$A,'درآمد سرمایه گذاری در اوراق به'!A27)</f>
        <v>0</v>
      </c>
      <c r="N27" s="57">
        <f>SUMIFS('درآمد ناشی از تغییر قیمت اوراق'!$Q:$Q,'درآمد ناشی از تغییر قیمت اوراق'!$A:$A,'درآمد سرمایه گذاری در اوراق به'!A27)</f>
        <v>0</v>
      </c>
      <c r="P27" s="57">
        <f>SUMIFS('درآمد ناشی از فروش'!$Q:$Q,'درآمد ناشی از فروش'!$A:$A,'درآمد سرمایه گذاری در اوراق به'!A27)</f>
        <v>949112007</v>
      </c>
      <c r="R27" s="63">
        <f t="shared" si="1"/>
        <v>949112007</v>
      </c>
    </row>
    <row r="28" spans="1:18" ht="21.75" customHeight="1" x14ac:dyDescent="0.2">
      <c r="A28" s="56" t="s">
        <v>200</v>
      </c>
      <c r="B28" s="56"/>
      <c r="D28" s="57">
        <f>SUMIFS('سود اوراق بهادار'!$N:$N,'سود اوراق بهادار'!$A:$A,'درآمد سرمایه گذاری در اوراق به'!A28)</f>
        <v>0</v>
      </c>
      <c r="F28" s="57">
        <f>SUMIFS('درآمد ناشی از تغییر قیمت اوراق'!$I:$I,'درآمد ناشی از تغییر قیمت اوراق'!$A:$A,'درآمد سرمایه گذاری در اوراق به'!A28)</f>
        <v>0</v>
      </c>
      <c r="H28" s="57">
        <f>SUMIFS('درآمد ناشی از فروش'!$I:$I,'درآمد ناشی از فروش'!$A:$A,'درآمد سرمایه گذاری در اوراق به'!A28)</f>
        <v>0</v>
      </c>
      <c r="J28" s="57">
        <f t="shared" si="0"/>
        <v>0</v>
      </c>
      <c r="L28" s="57">
        <f>SUMIFS('سود اوراق بهادار'!$T:$T,'سود اوراق بهادار'!$A:$A,'درآمد سرمایه گذاری در اوراق به'!A28)</f>
        <v>0</v>
      </c>
      <c r="N28" s="57">
        <f>SUMIFS('درآمد ناشی از تغییر قیمت اوراق'!$Q:$Q,'درآمد ناشی از تغییر قیمت اوراق'!$A:$A,'درآمد سرمایه گذاری در اوراق به'!A28)</f>
        <v>0</v>
      </c>
      <c r="P28" s="57">
        <f>SUMIFS('درآمد ناشی از فروش'!$Q:$Q,'درآمد ناشی از فروش'!$A:$A,'درآمد سرمایه گذاری در اوراق به'!A28)</f>
        <v>125906139819</v>
      </c>
      <c r="R28" s="63">
        <f t="shared" si="1"/>
        <v>125906139819</v>
      </c>
    </row>
    <row r="29" spans="1:18" ht="21.75" customHeight="1" x14ac:dyDescent="0.2">
      <c r="A29" s="56" t="s">
        <v>201</v>
      </c>
      <c r="B29" s="56"/>
      <c r="D29" s="57">
        <f>SUMIFS('سود اوراق بهادار'!$N:$N,'سود اوراق بهادار'!$A:$A,'درآمد سرمایه گذاری در اوراق به'!A29)</f>
        <v>0</v>
      </c>
      <c r="F29" s="57">
        <f>SUMIFS('درآمد ناشی از تغییر قیمت اوراق'!$I:$I,'درآمد ناشی از تغییر قیمت اوراق'!$A:$A,'درآمد سرمایه گذاری در اوراق به'!A29)</f>
        <v>0</v>
      </c>
      <c r="H29" s="57">
        <f>SUMIFS('درآمد ناشی از فروش'!$I:$I,'درآمد ناشی از فروش'!$A:$A,'درآمد سرمایه گذاری در اوراق به'!A29)</f>
        <v>0</v>
      </c>
      <c r="J29" s="57">
        <f t="shared" si="0"/>
        <v>0</v>
      </c>
      <c r="L29" s="57">
        <f>SUMIFS('سود اوراق بهادار'!$T:$T,'سود اوراق بهادار'!$A:$A,'درآمد سرمایه گذاری در اوراق به'!A29)</f>
        <v>160507129305</v>
      </c>
      <c r="N29" s="57">
        <f>SUMIFS('درآمد ناشی از تغییر قیمت اوراق'!$Q:$Q,'درآمد ناشی از تغییر قیمت اوراق'!$A:$A,'درآمد سرمایه گذاری در اوراق به'!A29)</f>
        <v>0</v>
      </c>
      <c r="P29" s="57">
        <f>SUMIFS('درآمد ناشی از فروش'!$Q:$Q,'درآمد ناشی از فروش'!$A:$A,'درآمد سرمایه گذاری در اوراق به'!A29)</f>
        <v>74865643925</v>
      </c>
      <c r="R29" s="63">
        <f t="shared" si="1"/>
        <v>235372773230</v>
      </c>
    </row>
    <row r="30" spans="1:18" ht="21.75" customHeight="1" x14ac:dyDescent="0.2">
      <c r="A30" s="56" t="s">
        <v>202</v>
      </c>
      <c r="B30" s="56"/>
      <c r="D30" s="57">
        <f>SUMIFS('سود اوراق بهادار'!$N:$N,'سود اوراق بهادار'!$A:$A,'درآمد سرمایه گذاری در اوراق به'!A30)</f>
        <v>0</v>
      </c>
      <c r="F30" s="57">
        <f>SUMIFS('درآمد ناشی از تغییر قیمت اوراق'!$I:$I,'درآمد ناشی از تغییر قیمت اوراق'!$A:$A,'درآمد سرمایه گذاری در اوراق به'!A30)</f>
        <v>0</v>
      </c>
      <c r="H30" s="57">
        <f>SUMIFS('درآمد ناشی از فروش'!$I:$I,'درآمد ناشی از فروش'!$A:$A,'درآمد سرمایه گذاری در اوراق به'!A30)</f>
        <v>0</v>
      </c>
      <c r="J30" s="57">
        <f t="shared" si="0"/>
        <v>0</v>
      </c>
      <c r="L30" s="57">
        <f>SUMIFS('سود اوراق بهادار'!$T:$T,'سود اوراق بهادار'!$A:$A,'درآمد سرمایه گذاری در اوراق به'!A30)</f>
        <v>104520847638</v>
      </c>
      <c r="N30" s="57">
        <f>SUMIFS('درآمد ناشی از تغییر قیمت اوراق'!$Q:$Q,'درآمد ناشی از تغییر قیمت اوراق'!$A:$A,'درآمد سرمایه گذاری در اوراق به'!A30)</f>
        <v>0</v>
      </c>
      <c r="P30" s="57">
        <f>SUMIFS('درآمد ناشی از فروش'!$Q:$Q,'درآمد ناشی از فروش'!$A:$A,'درآمد سرمایه گذاری در اوراق به'!A30)</f>
        <v>27585640625</v>
      </c>
      <c r="R30" s="63">
        <f t="shared" si="1"/>
        <v>132106488263</v>
      </c>
    </row>
    <row r="31" spans="1:18" ht="21.75" customHeight="1" x14ac:dyDescent="0.2">
      <c r="A31" s="56" t="s">
        <v>203</v>
      </c>
      <c r="B31" s="56"/>
      <c r="D31" s="57">
        <f>SUMIFS('سود اوراق بهادار'!$N:$N,'سود اوراق بهادار'!$A:$A,'درآمد سرمایه گذاری در اوراق به'!A31)</f>
        <v>0</v>
      </c>
      <c r="F31" s="57">
        <f>SUMIFS('درآمد ناشی از تغییر قیمت اوراق'!$I:$I,'درآمد ناشی از تغییر قیمت اوراق'!$A:$A,'درآمد سرمایه گذاری در اوراق به'!A31)</f>
        <v>0</v>
      </c>
      <c r="H31" s="57">
        <f>SUMIFS('درآمد ناشی از فروش'!$I:$I,'درآمد ناشی از فروش'!$A:$A,'درآمد سرمایه گذاری در اوراق به'!A31)</f>
        <v>0</v>
      </c>
      <c r="J31" s="57">
        <f t="shared" si="0"/>
        <v>0</v>
      </c>
      <c r="L31" s="57">
        <f>SUMIFS('سود اوراق بهادار'!$T:$T,'سود اوراق بهادار'!$A:$A,'درآمد سرمایه گذاری در اوراق به'!A31)</f>
        <v>37119311055</v>
      </c>
      <c r="N31" s="57">
        <f>SUMIFS('درآمد ناشی از تغییر قیمت اوراق'!$Q:$Q,'درآمد ناشی از تغییر قیمت اوراق'!$A:$A,'درآمد سرمایه گذاری در اوراق به'!A31)</f>
        <v>0</v>
      </c>
      <c r="P31" s="57">
        <f>SUMIFS('درآمد ناشی از فروش'!$Q:$Q,'درآمد ناشی از فروش'!$A:$A,'درآمد سرمایه گذاری در اوراق به'!A31)</f>
        <v>76123975000</v>
      </c>
      <c r="R31" s="63">
        <f t="shared" si="1"/>
        <v>113243286055</v>
      </c>
    </row>
    <row r="32" spans="1:18" ht="21.75" customHeight="1" x14ac:dyDescent="0.2">
      <c r="A32" s="56" t="s">
        <v>204</v>
      </c>
      <c r="B32" s="56"/>
      <c r="D32" s="57">
        <f>SUMIFS('سود اوراق بهادار'!$N:$N,'سود اوراق بهادار'!$A:$A,'درآمد سرمایه گذاری در اوراق به'!A32)</f>
        <v>0</v>
      </c>
      <c r="F32" s="57">
        <f>SUMIFS('درآمد ناشی از تغییر قیمت اوراق'!$I:$I,'درآمد ناشی از تغییر قیمت اوراق'!$A:$A,'درآمد سرمایه گذاری در اوراق به'!A32)</f>
        <v>0</v>
      </c>
      <c r="H32" s="57">
        <f>SUMIFS('درآمد ناشی از فروش'!$I:$I,'درآمد ناشی از فروش'!$A:$A,'درآمد سرمایه گذاری در اوراق به'!A32)</f>
        <v>0</v>
      </c>
      <c r="J32" s="57">
        <f t="shared" si="0"/>
        <v>0</v>
      </c>
      <c r="L32" s="57">
        <f>SUMIFS('سود اوراق بهادار'!$T:$T,'سود اوراق بهادار'!$A:$A,'درآمد سرمایه گذاری در اوراق به'!A32)</f>
        <v>0</v>
      </c>
      <c r="N32" s="57">
        <f>SUMIFS('درآمد ناشی از تغییر قیمت اوراق'!$Q:$Q,'درآمد ناشی از تغییر قیمت اوراق'!$A:$A,'درآمد سرمایه گذاری در اوراق به'!A32)</f>
        <v>0</v>
      </c>
      <c r="P32" s="57">
        <f>SUMIFS('درآمد ناشی از فروش'!$Q:$Q,'درآمد ناشی از فروش'!$A:$A,'درآمد سرمایه گذاری در اوراق به'!A32)</f>
        <v>19546594554</v>
      </c>
      <c r="R32" s="63">
        <f t="shared" si="1"/>
        <v>19546594554</v>
      </c>
    </row>
    <row r="33" spans="1:18" ht="21.75" customHeight="1" x14ac:dyDescent="0.2">
      <c r="A33" s="35" t="s">
        <v>205</v>
      </c>
      <c r="B33" s="35"/>
      <c r="D33" s="57">
        <f>SUMIFS('سود اوراق بهادار'!$N:$N,'سود اوراق بهادار'!$A:$A,'درآمد سرمایه گذاری در اوراق به'!A33)</f>
        <v>0</v>
      </c>
      <c r="F33" s="57">
        <f>SUMIFS('درآمد ناشی از تغییر قیمت اوراق'!$I:$I,'درآمد ناشی از تغییر قیمت اوراق'!$A:$A,'درآمد سرمایه گذاری در اوراق به'!A33)</f>
        <v>0</v>
      </c>
      <c r="H33" s="57">
        <f>SUMIFS('درآمد ناشی از فروش'!$I:$I,'درآمد ناشی از فروش'!$A:$A,'درآمد سرمایه گذاری در اوراق به'!A33)</f>
        <v>0</v>
      </c>
      <c r="J33" s="57">
        <f t="shared" si="0"/>
        <v>0</v>
      </c>
      <c r="L33" s="57">
        <f>SUMIFS('سود اوراق بهادار'!$T:$T,'سود اوراق بهادار'!$A:$A,'درآمد سرمایه گذاری در اوراق به'!A33)</f>
        <v>0</v>
      </c>
      <c r="N33" s="57">
        <f>SUMIFS('درآمد ناشی از تغییر قیمت اوراق'!$Q:$Q,'درآمد ناشی از تغییر قیمت اوراق'!$A:$A,'درآمد سرمایه گذاری در اوراق به'!A33)</f>
        <v>0</v>
      </c>
      <c r="P33" s="57">
        <f>SUMIFS('درآمد ناشی از فروش'!$Q:$Q,'درآمد ناشی از فروش'!$A:$A,'درآمد سرمایه گذاری در اوراق به'!A33)</f>
        <v>5015709389</v>
      </c>
      <c r="R33" s="63">
        <f t="shared" si="1"/>
        <v>5015709389</v>
      </c>
    </row>
    <row r="34" spans="1:18" ht="21.75" customHeight="1" thickBot="1" x14ac:dyDescent="0.25">
      <c r="A34" s="83" t="s">
        <v>34</v>
      </c>
      <c r="B34" s="83"/>
      <c r="D34" s="16">
        <f>SUM(D9:D33)</f>
        <v>307790171134</v>
      </c>
      <c r="F34" s="16">
        <f>SUM(F9:F33)</f>
        <v>750417965925</v>
      </c>
      <c r="H34" s="16">
        <f>SUM(H9:H33)</f>
        <v>-316555234700</v>
      </c>
      <c r="J34" s="16">
        <f>SUM(J9:J33)</f>
        <v>741652902359</v>
      </c>
      <c r="L34" s="16">
        <f>SUM(L9:L33)</f>
        <v>1762376231140</v>
      </c>
      <c r="N34" s="16">
        <f>SUM(N9:N33)</f>
        <v>1693593712853</v>
      </c>
      <c r="P34" s="16">
        <f>SUM(P9:P33)</f>
        <v>-1768539050</v>
      </c>
      <c r="R34" s="16">
        <f>SUM(R9:R33)</f>
        <v>3454201404943</v>
      </c>
    </row>
  </sheetData>
  <mergeCells count="8">
    <mergeCell ref="A8:B8"/>
    <mergeCell ref="A34:B34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1:Q18"/>
  <sheetViews>
    <sheetView rightToLeft="1" view="pageBreakPreview" topLeftCell="C1" zoomScaleNormal="100" zoomScaleSheetLayoutView="100" workbookViewId="0">
      <selection activeCell="F7" sqref="F7"/>
    </sheetView>
  </sheetViews>
  <sheetFormatPr defaultRowHeight="22.5" x14ac:dyDescent="0.55000000000000004"/>
  <cols>
    <col min="1" max="1" width="63.5703125" style="59" bestFit="1" customWidth="1"/>
    <col min="2" max="2" width="77.85546875" style="59" customWidth="1"/>
    <col min="3" max="3" width="34.42578125" style="59" bestFit="1" customWidth="1"/>
    <col min="4" max="4" width="13" style="59" customWidth="1"/>
    <col min="5" max="5" width="26.5703125" style="59" bestFit="1" customWidth="1"/>
    <col min="6" max="6" width="52.85546875" style="59" bestFit="1" customWidth="1"/>
    <col min="7" max="7" width="1.28515625" style="59" customWidth="1"/>
    <col min="8" max="8" width="13" style="59" customWidth="1"/>
    <col min="9" max="9" width="1.28515625" style="59" customWidth="1"/>
    <col min="10" max="10" width="10.42578125" style="59" customWidth="1"/>
    <col min="11" max="11" width="9.140625" style="59" customWidth="1"/>
    <col min="12" max="12" width="1.28515625" style="59" customWidth="1"/>
    <col min="13" max="13" width="28.5703125" style="59" customWidth="1"/>
    <col min="14" max="14" width="1.28515625" style="59" customWidth="1"/>
    <col min="15" max="15" width="14.28515625" style="59" customWidth="1"/>
    <col min="16" max="16" width="1.28515625" style="59" customWidth="1"/>
    <col min="17" max="17" width="28.5703125" style="59" customWidth="1"/>
    <col min="18" max="18" width="0.28515625" style="59" customWidth="1"/>
    <col min="19" max="16384" width="9.140625" style="59"/>
  </cols>
  <sheetData>
    <row r="1" spans="1:17" ht="29.1" customHeight="1" x14ac:dyDescent="0.55000000000000004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</row>
    <row r="2" spans="1:17" ht="21.75" customHeight="1" x14ac:dyDescent="0.55000000000000004">
      <c r="A2" s="94" t="s">
        <v>151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</row>
    <row r="3" spans="1:17" ht="21.75" customHeight="1" x14ac:dyDescent="0.55000000000000004">
      <c r="A3" s="94" t="s">
        <v>2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</row>
    <row r="4" spans="1:17" ht="14.45" customHeight="1" x14ac:dyDescent="0.55000000000000004"/>
    <row r="5" spans="1:17" ht="25.5" customHeight="1" x14ac:dyDescent="0.55000000000000004">
      <c r="A5" s="45" t="s">
        <v>206</v>
      </c>
      <c r="B5" s="89" t="s">
        <v>207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</row>
    <row r="6" spans="1:17" ht="25.5" customHeight="1" x14ac:dyDescent="0.55000000000000004">
      <c r="A6" s="60" t="s">
        <v>210</v>
      </c>
      <c r="B6" s="60" t="s">
        <v>211</v>
      </c>
      <c r="C6" s="60" t="s">
        <v>212</v>
      </c>
      <c r="D6" s="60" t="s">
        <v>47</v>
      </c>
      <c r="E6" s="60" t="s">
        <v>269</v>
      </c>
      <c r="F6" s="60" t="s">
        <v>208</v>
      </c>
      <c r="G6" s="60" t="s">
        <v>213</v>
      </c>
      <c r="H6" s="60" t="s">
        <v>209</v>
      </c>
    </row>
    <row r="7" spans="1:17" ht="25.5" customHeight="1" x14ac:dyDescent="0.55000000000000004">
      <c r="A7" s="60" t="s">
        <v>270</v>
      </c>
      <c r="B7" s="60" t="s">
        <v>271</v>
      </c>
      <c r="C7" s="60" t="s">
        <v>41</v>
      </c>
      <c r="D7" s="60">
        <v>49999999</v>
      </c>
      <c r="E7" s="60"/>
      <c r="F7" s="61"/>
      <c r="G7" s="61"/>
      <c r="H7" s="61">
        <v>0.38</v>
      </c>
    </row>
    <row r="8" spans="1:17" ht="45" customHeight="1" x14ac:dyDescent="0.55000000000000004">
      <c r="A8" s="60" t="s">
        <v>272</v>
      </c>
      <c r="B8" s="62" t="s">
        <v>214</v>
      </c>
      <c r="C8" s="62" t="s">
        <v>108</v>
      </c>
      <c r="D8" s="60">
        <v>1000000</v>
      </c>
      <c r="E8" s="60"/>
      <c r="F8" s="61">
        <v>46952000000</v>
      </c>
      <c r="G8" s="61">
        <v>0.26</v>
      </c>
      <c r="H8" s="61">
        <v>0.32</v>
      </c>
    </row>
    <row r="9" spans="1:17" ht="25.5" customHeight="1" x14ac:dyDescent="0.55000000000000004">
      <c r="A9" s="60" t="s">
        <v>215</v>
      </c>
      <c r="B9" s="60"/>
      <c r="C9" s="60"/>
      <c r="D9" s="60"/>
      <c r="E9" s="60"/>
      <c r="F9" s="60"/>
      <c r="G9" s="60"/>
      <c r="H9" s="60"/>
    </row>
    <row r="10" spans="1:17" ht="14.45" customHeight="1" x14ac:dyDescent="0.55000000000000004">
      <c r="B10" s="60"/>
      <c r="C10" s="60"/>
      <c r="D10" s="60"/>
      <c r="E10" s="60"/>
      <c r="F10" s="60"/>
      <c r="G10" s="60"/>
      <c r="H10" s="60"/>
    </row>
    <row r="11" spans="1:17" ht="14.45" customHeight="1" x14ac:dyDescent="0.55000000000000004"/>
    <row r="12" spans="1:17" ht="14.45" customHeight="1" x14ac:dyDescent="0.55000000000000004"/>
    <row r="13" spans="1:17" ht="14.45" customHeight="1" x14ac:dyDescent="0.55000000000000004"/>
    <row r="14" spans="1:17" ht="14.45" customHeight="1" x14ac:dyDescent="0.55000000000000004"/>
    <row r="15" spans="1:17" ht="14.45" customHeight="1" x14ac:dyDescent="0.55000000000000004"/>
    <row r="16" spans="1:17" ht="14.45" customHeight="1" x14ac:dyDescent="0.55000000000000004"/>
    <row r="17" ht="14.45" customHeight="1" x14ac:dyDescent="0.55000000000000004"/>
    <row r="18" ht="14.45" customHeight="1" x14ac:dyDescent="0.55000000000000004"/>
  </sheetData>
  <mergeCells count="4">
    <mergeCell ref="A1:Q1"/>
    <mergeCell ref="A2:Q2"/>
    <mergeCell ref="A3:Q3"/>
    <mergeCell ref="B5:Q5"/>
  </mergeCells>
  <pageMargins left="0.39" right="0.39" top="0.39" bottom="0.39" header="0" footer="0"/>
  <pageSetup paperSize="9" scale="37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J23"/>
  <sheetViews>
    <sheetView rightToLeft="1" topLeftCell="A13" workbookViewId="0">
      <selection activeCell="D15" sqref="D15"/>
    </sheetView>
  </sheetViews>
  <sheetFormatPr defaultRowHeight="12.75" x14ac:dyDescent="0.2"/>
  <cols>
    <col min="1" max="1" width="5.140625" customWidth="1"/>
    <col min="2" max="2" width="45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ht="21.75" customHeight="1" x14ac:dyDescent="0.2">
      <c r="A2" s="78" t="s">
        <v>151</v>
      </c>
      <c r="B2" s="78"/>
      <c r="C2" s="78"/>
      <c r="D2" s="78"/>
      <c r="E2" s="78"/>
      <c r="F2" s="78"/>
      <c r="G2" s="78"/>
      <c r="H2" s="78"/>
      <c r="I2" s="78"/>
      <c r="J2" s="78"/>
    </row>
    <row r="3" spans="1:10" ht="21.75" customHeight="1" x14ac:dyDescent="0.2">
      <c r="A3" s="78" t="s">
        <v>2</v>
      </c>
      <c r="B3" s="78"/>
      <c r="C3" s="78"/>
      <c r="D3" s="78"/>
      <c r="E3" s="78"/>
      <c r="F3" s="78"/>
      <c r="G3" s="78"/>
      <c r="H3" s="78"/>
      <c r="I3" s="78"/>
      <c r="J3" s="78"/>
    </row>
    <row r="4" spans="1:10" ht="14.45" customHeight="1" x14ac:dyDescent="0.2"/>
    <row r="5" spans="1:10" ht="14.45" customHeight="1" x14ac:dyDescent="0.2">
      <c r="A5" s="1" t="s">
        <v>216</v>
      </c>
      <c r="B5" s="89" t="s">
        <v>217</v>
      </c>
      <c r="C5" s="89"/>
      <c r="D5" s="89"/>
      <c r="E5" s="89"/>
      <c r="F5" s="89"/>
      <c r="G5" s="89"/>
      <c r="H5" s="89"/>
      <c r="I5" s="89"/>
      <c r="J5" s="89"/>
    </row>
    <row r="6" spans="1:10" ht="14.45" customHeight="1" x14ac:dyDescent="0.2">
      <c r="D6" s="85" t="s">
        <v>170</v>
      </c>
      <c r="E6" s="85"/>
      <c r="F6" s="85"/>
      <c r="H6" s="85" t="s">
        <v>171</v>
      </c>
      <c r="I6" s="85"/>
      <c r="J6" s="85"/>
    </row>
    <row r="7" spans="1:10" ht="36.4" customHeight="1" x14ac:dyDescent="0.2">
      <c r="A7" s="85" t="s">
        <v>218</v>
      </c>
      <c r="B7" s="85"/>
      <c r="D7" s="21" t="s">
        <v>219</v>
      </c>
      <c r="E7" s="3"/>
      <c r="F7" s="66" t="s">
        <v>220</v>
      </c>
      <c r="H7" s="21" t="s">
        <v>219</v>
      </c>
      <c r="I7" s="3"/>
      <c r="J7" s="21" t="s">
        <v>220</v>
      </c>
    </row>
    <row r="8" spans="1:10" ht="21.75" customHeight="1" x14ac:dyDescent="0.2">
      <c r="A8" s="56" t="s">
        <v>274</v>
      </c>
      <c r="B8" s="56"/>
      <c r="D8" s="6">
        <v>274850129106</v>
      </c>
      <c r="F8" s="48">
        <f>D8/سپرده!$D$26</f>
        <v>8.9997699099566508E-2</v>
      </c>
      <c r="H8" s="6">
        <v>1092137844543</v>
      </c>
      <c r="J8" s="48">
        <f>H8/سپرده!$J$26</f>
        <v>0.68807849146315125</v>
      </c>
    </row>
    <row r="9" spans="1:10" ht="21.75" customHeight="1" x14ac:dyDescent="0.2">
      <c r="A9" s="56" t="s">
        <v>275</v>
      </c>
      <c r="B9" s="56"/>
      <c r="D9" s="9">
        <v>224456091589</v>
      </c>
      <c r="F9" s="51">
        <f>D9/سپرده!$D$26</f>
        <v>7.3496533756769428E-2</v>
      </c>
      <c r="G9" s="39"/>
      <c r="H9" s="36">
        <v>2150667347413</v>
      </c>
      <c r="I9" s="39"/>
      <c r="J9" s="51">
        <f>H9/سپرده!$J$26</f>
        <v>1.3549827537257637</v>
      </c>
    </row>
    <row r="10" spans="1:10" ht="21.75" customHeight="1" x14ac:dyDescent="0.2">
      <c r="A10" s="56" t="s">
        <v>280</v>
      </c>
      <c r="B10" s="56"/>
      <c r="D10" s="9">
        <v>41591418293</v>
      </c>
      <c r="F10" s="51">
        <f>D10/سپرده!$D$26</f>
        <v>1.3618810952837596E-2</v>
      </c>
      <c r="G10" s="39"/>
      <c r="H10" s="36">
        <v>122688526943</v>
      </c>
      <c r="I10" s="39"/>
      <c r="J10" s="51">
        <f>H10/سپرده!$J$26</f>
        <v>7.7297327402934657E-2</v>
      </c>
    </row>
    <row r="11" spans="1:10" ht="21.75" customHeight="1" x14ac:dyDescent="0.2">
      <c r="A11" s="56" t="s">
        <v>283</v>
      </c>
      <c r="B11" s="56"/>
      <c r="D11" s="9">
        <v>160016891332</v>
      </c>
      <c r="F11" s="51">
        <f>D11/سپرده!$D$26</f>
        <v>5.2396380834121244E-2</v>
      </c>
      <c r="G11" s="39"/>
      <c r="H11" s="36">
        <v>499546155913</v>
      </c>
      <c r="I11" s="39"/>
      <c r="J11" s="51">
        <f>H11/سپرده!$J$26</f>
        <v>0.31472855472805644</v>
      </c>
    </row>
    <row r="12" spans="1:10" ht="21.75" customHeight="1" x14ac:dyDescent="0.2">
      <c r="A12" s="56" t="s">
        <v>277</v>
      </c>
      <c r="B12" s="56"/>
      <c r="D12" s="9">
        <v>76113045677</v>
      </c>
      <c r="F12" s="51">
        <f>D12/سپرده!$D$26</f>
        <v>2.4922669691555446E-2</v>
      </c>
      <c r="G12" s="39"/>
      <c r="H12" s="36">
        <v>1307720230578</v>
      </c>
      <c r="I12" s="39"/>
      <c r="J12" s="51">
        <f>H12/سپرده!$J$26</f>
        <v>0.82390164209397732</v>
      </c>
    </row>
    <row r="13" spans="1:10" ht="21.75" customHeight="1" x14ac:dyDescent="0.2">
      <c r="A13" s="56" t="s">
        <v>282</v>
      </c>
      <c r="B13" s="56"/>
      <c r="D13" s="9">
        <v>33470872549</v>
      </c>
      <c r="F13" s="51">
        <f>D13/سپرده!$D$26</f>
        <v>1.0959796621027251E-2</v>
      </c>
      <c r="G13" s="39"/>
      <c r="H13" s="36">
        <v>90493622652</v>
      </c>
      <c r="I13" s="39"/>
      <c r="J13" s="51">
        <f>H13/سپرده!$J$26</f>
        <v>5.7013604713495696E-2</v>
      </c>
    </row>
    <row r="14" spans="1:10" ht="21.75" customHeight="1" x14ac:dyDescent="0.2">
      <c r="A14" s="56" t="s">
        <v>284</v>
      </c>
      <c r="B14" s="56"/>
      <c r="D14" s="9">
        <v>45632059067</v>
      </c>
      <c r="F14" s="51">
        <f>D14/سپرده!$D$26</f>
        <v>1.4941889729372007E-2</v>
      </c>
      <c r="G14" s="39"/>
      <c r="H14" s="36">
        <v>776773962976</v>
      </c>
      <c r="I14" s="39"/>
      <c r="J14" s="51">
        <f>H14/سپرده!$J$26</f>
        <v>0.48939010704828295</v>
      </c>
    </row>
    <row r="15" spans="1:10" ht="21.75" customHeight="1" x14ac:dyDescent="0.2">
      <c r="A15" s="56" t="s">
        <v>276</v>
      </c>
      <c r="B15" s="56"/>
      <c r="D15" s="9">
        <v>181434305776</v>
      </c>
      <c r="F15" s="51">
        <f>D15/سپرده!$D$26</f>
        <v>5.9409359241267806E-2</v>
      </c>
      <c r="G15" s="39"/>
      <c r="H15" s="36">
        <v>554877413917</v>
      </c>
      <c r="I15" s="39"/>
      <c r="J15" s="51">
        <f>H15/سپرده!$J$26</f>
        <v>0.34958885073224988</v>
      </c>
    </row>
    <row r="16" spans="1:10" ht="21.75" customHeight="1" x14ac:dyDescent="0.2">
      <c r="A16" s="56" t="s">
        <v>281</v>
      </c>
      <c r="B16" s="56"/>
      <c r="D16" s="9">
        <v>0</v>
      </c>
      <c r="F16" s="51">
        <f>D16/سپرده!$D$26</f>
        <v>0</v>
      </c>
      <c r="G16" s="39"/>
      <c r="H16" s="36">
        <v>14702454560</v>
      </c>
      <c r="I16" s="39"/>
      <c r="J16" s="51">
        <f>H16/سپرده!$J$26</f>
        <v>9.2629724397871298E-3</v>
      </c>
    </row>
    <row r="17" spans="1:10" ht="21.75" customHeight="1" x14ac:dyDescent="0.2">
      <c r="A17" s="56" t="s">
        <v>278</v>
      </c>
      <c r="B17" s="56"/>
      <c r="D17" s="9">
        <v>11421103475</v>
      </c>
      <c r="F17" s="51">
        <f>D17/سپرده!$D$26</f>
        <v>3.7397582357752836E-3</v>
      </c>
      <c r="G17" s="39"/>
      <c r="H17" s="36">
        <v>11534822294</v>
      </c>
      <c r="I17" s="39"/>
      <c r="J17" s="51">
        <f>H17/سپرده!$J$26</f>
        <v>7.2672723164100127E-3</v>
      </c>
    </row>
    <row r="18" spans="1:10" ht="21.75" customHeight="1" x14ac:dyDescent="0.2">
      <c r="A18" s="56" t="s">
        <v>279</v>
      </c>
      <c r="B18" s="56"/>
      <c r="D18" s="9">
        <v>0</v>
      </c>
      <c r="F18" s="51">
        <f>D18/سپرده!$D$26</f>
        <v>0</v>
      </c>
      <c r="G18" s="39"/>
      <c r="H18" s="36">
        <v>402549266</v>
      </c>
      <c r="I18" s="39"/>
      <c r="J18" s="51">
        <f>H18/سپرده!$J$26</f>
        <v>2.5361770317993337E-4</v>
      </c>
    </row>
    <row r="19" spans="1:10" ht="21.75" customHeight="1" x14ac:dyDescent="0.2">
      <c r="A19" s="56" t="s">
        <v>287</v>
      </c>
      <c r="B19" s="56"/>
      <c r="D19" s="9">
        <v>0</v>
      </c>
      <c r="F19" s="51">
        <f>D19/سپرده!$D$26</f>
        <v>0</v>
      </c>
      <c r="G19" s="39"/>
      <c r="H19" s="36">
        <v>907316195</v>
      </c>
      <c r="I19" s="39"/>
      <c r="J19" s="51">
        <f>H19/سپرده!$J$26</f>
        <v>5.7163549624720113E-4</v>
      </c>
    </row>
    <row r="20" spans="1:10" ht="21.75" customHeight="1" x14ac:dyDescent="0.2">
      <c r="A20" s="56" t="s">
        <v>288</v>
      </c>
      <c r="B20" s="56"/>
      <c r="D20" s="9">
        <v>3042979</v>
      </c>
      <c r="F20" s="51">
        <f>D20/سپرده!$D$26</f>
        <v>9.9640160002501308E-7</v>
      </c>
      <c r="G20" s="39"/>
      <c r="H20" s="36">
        <v>9380644</v>
      </c>
      <c r="I20" s="39"/>
      <c r="J20" s="51">
        <f>H20/سپرده!$J$26</f>
        <v>5.9100775645896297E-6</v>
      </c>
    </row>
    <row r="21" spans="1:10" ht="21.75" customHeight="1" x14ac:dyDescent="0.2">
      <c r="A21" s="56" t="s">
        <v>149</v>
      </c>
      <c r="B21" s="56"/>
      <c r="D21" s="9">
        <v>8546</v>
      </c>
      <c r="F21" s="51">
        <f>D21/سپرده!$D$26</f>
        <v>2.7983262696895909E-9</v>
      </c>
      <c r="G21" s="39"/>
      <c r="H21" s="36">
        <v>29350</v>
      </c>
      <c r="I21" s="39"/>
      <c r="J21" s="51">
        <f>H21/سپرده!$J$26</f>
        <v>1.8491350542745853E-8</v>
      </c>
    </row>
    <row r="22" spans="1:10" ht="21.75" customHeight="1" x14ac:dyDescent="0.2">
      <c r="A22" s="56" t="s">
        <v>150</v>
      </c>
      <c r="B22" s="56"/>
      <c r="D22" s="9">
        <v>0</v>
      </c>
      <c r="F22" s="51">
        <f>D22/سپرده!$D$26</f>
        <v>0</v>
      </c>
      <c r="H22" s="9">
        <v>9422</v>
      </c>
      <c r="J22" s="51">
        <f>H22/سپرده!$J$26</f>
        <v>5.9361330430579707E-9</v>
      </c>
    </row>
    <row r="23" spans="1:10" ht="21.75" customHeight="1" thickBot="1" x14ac:dyDescent="0.25">
      <c r="A23" s="83" t="s">
        <v>34</v>
      </c>
      <c r="B23" s="83"/>
      <c r="D23" s="16">
        <f>SUM(D8:D22)</f>
        <v>1048988968389</v>
      </c>
      <c r="F23" s="49">
        <f>SUM(F8:F22)</f>
        <v>0.34348389736221885</v>
      </c>
      <c r="H23" s="16">
        <f>SUM(H8:H22)</f>
        <v>6622461666666</v>
      </c>
      <c r="J23" s="49">
        <f>SUM(J8:J22)</f>
        <v>4.1723427643685849</v>
      </c>
    </row>
  </sheetData>
  <mergeCells count="8">
    <mergeCell ref="A7:B7"/>
    <mergeCell ref="A23:B23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1:F11"/>
  <sheetViews>
    <sheetView rightToLeft="1" workbookViewId="0">
      <selection activeCell="N5" sqref="N5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78" t="s">
        <v>0</v>
      </c>
      <c r="B1" s="78"/>
      <c r="C1" s="78"/>
      <c r="D1" s="78"/>
      <c r="E1" s="78"/>
      <c r="F1" s="78"/>
    </row>
    <row r="2" spans="1:6" ht="21.75" customHeight="1" x14ac:dyDescent="0.2">
      <c r="A2" s="78" t="s">
        <v>151</v>
      </c>
      <c r="B2" s="78"/>
      <c r="C2" s="78"/>
      <c r="D2" s="78"/>
      <c r="E2" s="78"/>
      <c r="F2" s="78"/>
    </row>
    <row r="3" spans="1:6" ht="21.75" customHeight="1" x14ac:dyDescent="0.2">
      <c r="A3" s="78" t="s">
        <v>2</v>
      </c>
      <c r="B3" s="78"/>
      <c r="C3" s="78"/>
      <c r="D3" s="78"/>
      <c r="E3" s="78"/>
      <c r="F3" s="78"/>
    </row>
    <row r="4" spans="1:6" ht="14.45" customHeight="1" x14ac:dyDescent="0.2"/>
    <row r="5" spans="1:6" ht="29.1" customHeight="1" x14ac:dyDescent="0.2">
      <c r="A5" s="1" t="s">
        <v>221</v>
      </c>
      <c r="B5" s="89" t="s">
        <v>166</v>
      </c>
      <c r="C5" s="89"/>
      <c r="D5" s="89"/>
      <c r="E5" s="89"/>
      <c r="F5" s="89"/>
    </row>
    <row r="6" spans="1:6" ht="14.45" customHeight="1" x14ac:dyDescent="0.2">
      <c r="D6" s="2" t="s">
        <v>170</v>
      </c>
      <c r="F6" s="2" t="s">
        <v>9</v>
      </c>
    </row>
    <row r="7" spans="1:6" ht="14.45" customHeight="1" x14ac:dyDescent="0.2">
      <c r="A7" s="85" t="s">
        <v>166</v>
      </c>
      <c r="B7" s="85"/>
      <c r="D7" s="4" t="s">
        <v>146</v>
      </c>
      <c r="F7" s="4" t="s">
        <v>146</v>
      </c>
    </row>
    <row r="8" spans="1:6" ht="21.75" customHeight="1" x14ac:dyDescent="0.2">
      <c r="A8" s="86" t="s">
        <v>166</v>
      </c>
      <c r="B8" s="86"/>
      <c r="D8" s="6">
        <v>332394315</v>
      </c>
      <c r="F8" s="6">
        <v>381868616</v>
      </c>
    </row>
    <row r="9" spans="1:6" ht="21.75" customHeight="1" x14ac:dyDescent="0.2">
      <c r="A9" s="84" t="s">
        <v>222</v>
      </c>
      <c r="B9" s="84"/>
      <c r="D9" s="9">
        <v>0</v>
      </c>
      <c r="F9" s="9">
        <v>321660290</v>
      </c>
    </row>
    <row r="10" spans="1:6" ht="21.75" customHeight="1" x14ac:dyDescent="0.2">
      <c r="A10" s="80" t="s">
        <v>223</v>
      </c>
      <c r="B10" s="80"/>
      <c r="D10" s="13">
        <v>115932422</v>
      </c>
      <c r="F10" s="13">
        <v>1720017260</v>
      </c>
    </row>
    <row r="11" spans="1:6" ht="21.75" customHeight="1" x14ac:dyDescent="0.2">
      <c r="A11" s="83" t="s">
        <v>34</v>
      </c>
      <c r="B11" s="83"/>
      <c r="D11" s="16">
        <v>448326737</v>
      </c>
      <c r="F11" s="16">
        <v>2423546166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1:U19"/>
  <sheetViews>
    <sheetView rightToLeft="1" topLeftCell="B10" workbookViewId="0">
      <selection activeCell="S19" sqref="S19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9" bestFit="1" customWidth="1"/>
    <col min="16" max="16" width="1.28515625" customWidth="1"/>
    <col min="17" max="17" width="10.42578125" customWidth="1"/>
    <col min="18" max="18" width="1.28515625" customWidth="1"/>
    <col min="19" max="19" width="20" bestFit="1" customWidth="1"/>
    <col min="20" max="20" width="0.28515625" customWidth="1"/>
    <col min="21" max="21" width="14.85546875" bestFit="1" customWidth="1"/>
  </cols>
  <sheetData>
    <row r="1" spans="1:21" ht="29.1" customHeight="1" x14ac:dyDescent="0.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</row>
    <row r="2" spans="1:21" ht="21.75" customHeight="1" x14ac:dyDescent="0.2">
      <c r="A2" s="78" t="s">
        <v>151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</row>
    <row r="3" spans="1:21" ht="21.75" customHeight="1" x14ac:dyDescent="0.2">
      <c r="A3" s="78" t="s">
        <v>2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</row>
    <row r="4" spans="1:21" ht="14.45" customHeight="1" x14ac:dyDescent="0.2"/>
    <row r="5" spans="1:21" ht="14.45" customHeight="1" x14ac:dyDescent="0.2">
      <c r="A5" s="89" t="s">
        <v>173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</row>
    <row r="6" spans="1:21" ht="14.45" customHeight="1" x14ac:dyDescent="0.2">
      <c r="A6" s="85" t="s">
        <v>36</v>
      </c>
      <c r="C6" s="85" t="s">
        <v>224</v>
      </c>
      <c r="D6" s="85"/>
      <c r="E6" s="85"/>
      <c r="F6" s="85"/>
      <c r="G6" s="85"/>
      <c r="I6" s="85" t="s">
        <v>170</v>
      </c>
      <c r="J6" s="85"/>
      <c r="K6" s="85"/>
      <c r="L6" s="85"/>
      <c r="M6" s="85"/>
      <c r="O6" s="85" t="s">
        <v>171</v>
      </c>
      <c r="P6" s="85"/>
      <c r="Q6" s="85"/>
      <c r="R6" s="85"/>
      <c r="S6" s="85"/>
    </row>
    <row r="7" spans="1:21" ht="38.25" customHeight="1" x14ac:dyDescent="0.2">
      <c r="A7" s="85"/>
      <c r="C7" s="21" t="s">
        <v>225</v>
      </c>
      <c r="D7" s="3"/>
      <c r="E7" s="21" t="s">
        <v>226</v>
      </c>
      <c r="F7" s="3"/>
      <c r="G7" s="21" t="s">
        <v>227</v>
      </c>
      <c r="I7" s="21" t="s">
        <v>228</v>
      </c>
      <c r="J7" s="3"/>
      <c r="K7" s="21" t="s">
        <v>229</v>
      </c>
      <c r="L7" s="3"/>
      <c r="M7" s="21" t="s">
        <v>230</v>
      </c>
      <c r="O7" s="21" t="s">
        <v>228</v>
      </c>
      <c r="P7" s="3"/>
      <c r="Q7" s="21" t="s">
        <v>229</v>
      </c>
      <c r="R7" s="3"/>
      <c r="S7" s="21" t="s">
        <v>230</v>
      </c>
    </row>
    <row r="8" spans="1:21" ht="21.75" customHeight="1" x14ac:dyDescent="0.2">
      <c r="A8" s="5" t="s">
        <v>31</v>
      </c>
      <c r="C8" s="5" t="s">
        <v>231</v>
      </c>
      <c r="E8" s="6">
        <v>10300000</v>
      </c>
      <c r="G8" s="6">
        <v>2130</v>
      </c>
      <c r="I8" s="6">
        <v>0</v>
      </c>
      <c r="K8" s="6">
        <v>0</v>
      </c>
      <c r="M8" s="6">
        <v>0</v>
      </c>
      <c r="O8" s="6">
        <v>21939000000</v>
      </c>
      <c r="Q8" s="6">
        <v>0</v>
      </c>
      <c r="S8" s="6">
        <v>21939000000</v>
      </c>
    </row>
    <row r="9" spans="1:21" ht="21.75" customHeight="1" x14ac:dyDescent="0.2">
      <c r="A9" s="8" t="s">
        <v>25</v>
      </c>
      <c r="C9" s="8" t="s">
        <v>232</v>
      </c>
      <c r="E9" s="9">
        <v>29431752</v>
      </c>
      <c r="G9" s="9">
        <v>1680</v>
      </c>
      <c r="I9" s="9">
        <v>0</v>
      </c>
      <c r="K9" s="9">
        <v>0</v>
      </c>
      <c r="M9" s="9">
        <v>0</v>
      </c>
      <c r="O9" s="9">
        <v>49445343360</v>
      </c>
      <c r="Q9" s="9">
        <v>0</v>
      </c>
      <c r="S9" s="9">
        <v>49445343360</v>
      </c>
    </row>
    <row r="10" spans="1:21" ht="21.75" customHeight="1" x14ac:dyDescent="0.2">
      <c r="A10" s="8" t="s">
        <v>181</v>
      </c>
      <c r="C10" s="8" t="s">
        <v>233</v>
      </c>
      <c r="E10" s="9">
        <v>285192501</v>
      </c>
      <c r="G10" s="9">
        <v>380</v>
      </c>
      <c r="I10" s="9">
        <v>0</v>
      </c>
      <c r="K10" s="9">
        <v>0</v>
      </c>
      <c r="M10" s="9">
        <v>0</v>
      </c>
      <c r="O10" s="9">
        <v>108373150380</v>
      </c>
      <c r="Q10" s="9">
        <v>0</v>
      </c>
      <c r="S10" s="9">
        <v>108373150380</v>
      </c>
    </row>
    <row r="11" spans="1:21" ht="21.75" customHeight="1" x14ac:dyDescent="0.2">
      <c r="A11" s="8" t="s">
        <v>177</v>
      </c>
      <c r="C11" s="8" t="s">
        <v>234</v>
      </c>
      <c r="E11" s="9">
        <v>150000</v>
      </c>
      <c r="G11" s="9">
        <v>11000</v>
      </c>
      <c r="I11" s="9">
        <v>0</v>
      </c>
      <c r="K11" s="9">
        <v>0</v>
      </c>
      <c r="M11" s="9">
        <v>0</v>
      </c>
      <c r="O11" s="9">
        <v>1650000000</v>
      </c>
      <c r="Q11" s="9">
        <v>0</v>
      </c>
      <c r="S11" s="9">
        <v>1650000000</v>
      </c>
    </row>
    <row r="12" spans="1:21" ht="21.75" customHeight="1" x14ac:dyDescent="0.2">
      <c r="A12" s="8" t="s">
        <v>22</v>
      </c>
      <c r="C12" s="8" t="s">
        <v>235</v>
      </c>
      <c r="E12" s="9">
        <v>24120000</v>
      </c>
      <c r="G12" s="9">
        <v>388</v>
      </c>
      <c r="I12" s="9">
        <v>0</v>
      </c>
      <c r="K12" s="9">
        <v>0</v>
      </c>
      <c r="M12" s="9">
        <v>0</v>
      </c>
      <c r="O12" s="9">
        <v>9358560000</v>
      </c>
      <c r="Q12" s="9">
        <v>0</v>
      </c>
      <c r="S12" s="9">
        <v>9358560000</v>
      </c>
    </row>
    <row r="13" spans="1:21" ht="21.75" customHeight="1" x14ac:dyDescent="0.2">
      <c r="A13" s="8" t="s">
        <v>32</v>
      </c>
      <c r="C13" s="8" t="s">
        <v>236</v>
      </c>
      <c r="E13" s="9">
        <v>4692065</v>
      </c>
      <c r="G13" s="9">
        <v>64</v>
      </c>
      <c r="I13" s="9">
        <v>0</v>
      </c>
      <c r="K13" s="9">
        <v>0</v>
      </c>
      <c r="M13" s="9">
        <v>0</v>
      </c>
      <c r="O13" s="9">
        <v>300292160</v>
      </c>
      <c r="Q13" s="9">
        <v>0</v>
      </c>
      <c r="S13" s="9">
        <v>300292160</v>
      </c>
    </row>
    <row r="14" spans="1:21" ht="21.75" customHeight="1" x14ac:dyDescent="0.2">
      <c r="A14" s="35" t="s">
        <v>182</v>
      </c>
      <c r="C14" s="35" t="s">
        <v>237</v>
      </c>
      <c r="E14" s="36">
        <v>33953760</v>
      </c>
      <c r="G14" s="36">
        <v>670</v>
      </c>
      <c r="I14" s="36">
        <v>0</v>
      </c>
      <c r="K14" s="36">
        <v>0</v>
      </c>
      <c r="M14" s="36">
        <v>0</v>
      </c>
      <c r="O14" s="36">
        <v>22749019200</v>
      </c>
      <c r="Q14" s="36">
        <v>0</v>
      </c>
      <c r="S14" s="36">
        <v>22749019200</v>
      </c>
      <c r="U14" s="28"/>
    </row>
    <row r="15" spans="1:21" ht="21.75" customHeight="1" x14ac:dyDescent="0.2">
      <c r="A15" s="40" t="s">
        <v>273</v>
      </c>
      <c r="B15" s="39"/>
      <c r="C15" s="40"/>
      <c r="D15" s="39"/>
      <c r="E15" s="41"/>
      <c r="F15" s="39"/>
      <c r="G15" s="41"/>
      <c r="H15" s="39"/>
      <c r="I15" s="41"/>
      <c r="J15" s="39"/>
      <c r="K15" s="41"/>
      <c r="L15" s="39"/>
      <c r="M15" s="41"/>
      <c r="N15" s="39"/>
      <c r="O15" s="41">
        <v>33932203305</v>
      </c>
      <c r="P15" s="39"/>
      <c r="Q15" s="41">
        <v>0</v>
      </c>
      <c r="R15" s="39"/>
      <c r="S15" s="41">
        <v>33932203305</v>
      </c>
    </row>
    <row r="16" spans="1:21" ht="21.75" customHeight="1" thickBot="1" x14ac:dyDescent="0.25">
      <c r="A16" s="37" t="s">
        <v>34</v>
      </c>
      <c r="C16" s="38"/>
      <c r="E16" s="38"/>
      <c r="G16" s="38"/>
      <c r="I16" s="38">
        <v>0</v>
      </c>
      <c r="K16" s="38">
        <v>0</v>
      </c>
      <c r="M16" s="38">
        <v>0</v>
      </c>
      <c r="O16" s="38">
        <f>SUM(O8:O15)</f>
        <v>247747568405</v>
      </c>
      <c r="Q16" s="38">
        <v>0</v>
      </c>
      <c r="S16" s="38">
        <f>SUM(S8:S15)</f>
        <v>247747568405</v>
      </c>
    </row>
    <row r="17" spans="19:19" ht="13.5" thickTop="1" x14ac:dyDescent="0.2"/>
    <row r="18" spans="19:19" x14ac:dyDescent="0.2">
      <c r="S18" s="28">
        <f>S16-'درآمد سرمایه گذاری در سهام'!N31</f>
        <v>0</v>
      </c>
    </row>
    <row r="19" spans="19:19" x14ac:dyDescent="0.2">
      <c r="S19" s="28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9" scale="73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sqref="A1:K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1" ht="21.75" customHeight="1" x14ac:dyDescent="0.2">
      <c r="A2" s="78" t="s">
        <v>151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spans="1:11" ht="21.75" customHeight="1" x14ac:dyDescent="0.2">
      <c r="A3" s="78" t="s">
        <v>2</v>
      </c>
      <c r="B3" s="78"/>
      <c r="C3" s="78"/>
      <c r="D3" s="78"/>
      <c r="E3" s="78"/>
      <c r="F3" s="78"/>
      <c r="G3" s="78"/>
      <c r="H3" s="78"/>
      <c r="I3" s="78"/>
      <c r="J3" s="78"/>
      <c r="K3" s="78"/>
    </row>
    <row r="4" spans="1:11" ht="14.45" customHeight="1" x14ac:dyDescent="0.2"/>
    <row r="5" spans="1:11" ht="14.45" customHeight="1" x14ac:dyDescent="0.2">
      <c r="A5" s="89" t="s">
        <v>187</v>
      </c>
      <c r="B5" s="89"/>
      <c r="C5" s="89"/>
      <c r="D5" s="89"/>
      <c r="E5" s="89"/>
      <c r="F5" s="89"/>
      <c r="G5" s="89"/>
      <c r="H5" s="89"/>
      <c r="I5" s="89"/>
      <c r="J5" s="89"/>
      <c r="K5" s="89"/>
    </row>
    <row r="6" spans="1:11" ht="14.45" customHeight="1" x14ac:dyDescent="0.2">
      <c r="I6" s="2" t="s">
        <v>170</v>
      </c>
      <c r="K6" s="2" t="s">
        <v>171</v>
      </c>
    </row>
    <row r="7" spans="1:11" ht="35.25" customHeight="1" x14ac:dyDescent="0.2">
      <c r="A7" s="2" t="s">
        <v>238</v>
      </c>
      <c r="C7" s="19" t="s">
        <v>239</v>
      </c>
      <c r="E7" s="19" t="s">
        <v>240</v>
      </c>
      <c r="G7" s="19" t="s">
        <v>241</v>
      </c>
      <c r="I7" s="21" t="s">
        <v>242</v>
      </c>
      <c r="K7" s="21" t="s">
        <v>242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  <pageSetUpPr fitToPage="1"/>
  </sheetPr>
  <dimension ref="A1:V26"/>
  <sheetViews>
    <sheetView rightToLeft="1" topLeftCell="B13" workbookViewId="0">
      <selection activeCell="V31" sqref="V3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4.28515625" customWidth="1"/>
    <col min="6" max="7" width="1.28515625" customWidth="1"/>
    <col min="8" max="8" width="20.7109375" customWidth="1"/>
    <col min="9" max="9" width="1.28515625" customWidth="1"/>
    <col min="10" max="10" width="17.5703125" customWidth="1"/>
    <col min="11" max="11" width="1.28515625" customWidth="1"/>
    <col min="12" max="12" width="10.42578125" customWidth="1"/>
    <col min="13" max="13" width="1.28515625" customWidth="1"/>
    <col min="14" max="14" width="18.85546875" customWidth="1"/>
    <col min="15" max="15" width="1.28515625" customWidth="1"/>
    <col min="16" max="16" width="17.42578125" customWidth="1"/>
    <col min="17" max="17" width="1.28515625" customWidth="1"/>
    <col min="18" max="18" width="10.42578125" customWidth="1"/>
    <col min="19" max="19" width="1.28515625" customWidth="1"/>
    <col min="20" max="20" width="19.7109375" customWidth="1"/>
    <col min="21" max="21" width="0.28515625" customWidth="1"/>
    <col min="22" max="22" width="14.5703125" customWidth="1"/>
  </cols>
  <sheetData>
    <row r="1" spans="1:20" ht="29.1" customHeight="1" x14ac:dyDescent="0.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</row>
    <row r="2" spans="1:20" ht="21.75" customHeight="1" x14ac:dyDescent="0.2">
      <c r="A2" s="78" t="s">
        <v>151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</row>
    <row r="3" spans="1:20" ht="21.75" customHeight="1" x14ac:dyDescent="0.2">
      <c r="A3" s="78" t="s">
        <v>2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</row>
    <row r="4" spans="1:20" ht="14.45" customHeight="1" x14ac:dyDescent="0.2"/>
    <row r="5" spans="1:20" ht="14.45" customHeight="1" x14ac:dyDescent="0.2">
      <c r="A5" s="89" t="s">
        <v>243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</row>
    <row r="6" spans="1:20" ht="14.45" customHeight="1" x14ac:dyDescent="0.2">
      <c r="A6" s="85" t="s">
        <v>154</v>
      </c>
      <c r="J6" s="85" t="s">
        <v>170</v>
      </c>
      <c r="K6" s="85"/>
      <c r="L6" s="85"/>
      <c r="M6" s="85"/>
      <c r="N6" s="85"/>
      <c r="P6" s="85" t="s">
        <v>171</v>
      </c>
      <c r="Q6" s="85"/>
      <c r="R6" s="85"/>
      <c r="S6" s="85"/>
      <c r="T6" s="85"/>
    </row>
    <row r="7" spans="1:20" ht="29.1" customHeight="1" x14ac:dyDescent="0.2">
      <c r="A7" s="85"/>
      <c r="C7" s="19" t="s">
        <v>244</v>
      </c>
      <c r="E7" s="95" t="s">
        <v>82</v>
      </c>
      <c r="F7" s="95"/>
      <c r="H7" s="19" t="s">
        <v>245</v>
      </c>
      <c r="J7" s="21" t="s">
        <v>246</v>
      </c>
      <c r="K7" s="3"/>
      <c r="L7" s="21" t="s">
        <v>229</v>
      </c>
      <c r="M7" s="3"/>
      <c r="N7" s="21" t="s">
        <v>247</v>
      </c>
      <c r="P7" s="21" t="s">
        <v>246</v>
      </c>
      <c r="Q7" s="3"/>
      <c r="R7" s="21" t="s">
        <v>229</v>
      </c>
      <c r="S7" s="3"/>
      <c r="T7" s="21" t="s">
        <v>247</v>
      </c>
    </row>
    <row r="8" spans="1:20" ht="21.75" customHeight="1" x14ac:dyDescent="0.2">
      <c r="A8" s="5" t="s">
        <v>129</v>
      </c>
      <c r="C8" s="3"/>
      <c r="E8" s="5" t="s">
        <v>131</v>
      </c>
      <c r="F8" s="3"/>
      <c r="H8" s="22">
        <v>23</v>
      </c>
      <c r="J8" s="6">
        <v>124249031334</v>
      </c>
      <c r="L8" s="6">
        <v>0</v>
      </c>
      <c r="N8" s="6">
        <v>124249031334</v>
      </c>
      <c r="P8" s="6">
        <v>124249031334</v>
      </c>
      <c r="R8" s="6">
        <v>0</v>
      </c>
      <c r="T8" s="6">
        <v>124249031334</v>
      </c>
    </row>
    <row r="9" spans="1:20" ht="21.75" customHeight="1" x14ac:dyDescent="0.2">
      <c r="A9" s="8" t="s">
        <v>123</v>
      </c>
      <c r="E9" s="8" t="s">
        <v>125</v>
      </c>
      <c r="H9" s="23">
        <v>23</v>
      </c>
      <c r="J9" s="9">
        <v>29249790287</v>
      </c>
      <c r="L9" s="9">
        <v>0</v>
      </c>
      <c r="N9" s="9">
        <v>29249790287</v>
      </c>
      <c r="P9" s="9">
        <v>86101897018</v>
      </c>
      <c r="R9" s="9">
        <v>0</v>
      </c>
      <c r="T9" s="9">
        <v>86101897018</v>
      </c>
    </row>
    <row r="10" spans="1:20" ht="21.75" customHeight="1" x14ac:dyDescent="0.2">
      <c r="A10" s="8" t="s">
        <v>108</v>
      </c>
      <c r="E10" s="8" t="s">
        <v>110</v>
      </c>
      <c r="H10" s="23">
        <v>26</v>
      </c>
      <c r="J10" s="9">
        <v>22058574323</v>
      </c>
      <c r="L10" s="9">
        <v>0</v>
      </c>
      <c r="N10" s="9">
        <v>22058574323</v>
      </c>
      <c r="P10" s="9">
        <v>278879957857</v>
      </c>
      <c r="R10" s="9">
        <v>0</v>
      </c>
      <c r="T10" s="9">
        <v>278879957857</v>
      </c>
    </row>
    <row r="11" spans="1:20" ht="21.75" customHeight="1" x14ac:dyDescent="0.2">
      <c r="A11" s="8" t="s">
        <v>202</v>
      </c>
      <c r="E11" s="8" t="s">
        <v>248</v>
      </c>
      <c r="H11" s="23">
        <v>23</v>
      </c>
      <c r="J11" s="9">
        <v>0</v>
      </c>
      <c r="L11" s="9">
        <v>0</v>
      </c>
      <c r="N11" s="9">
        <v>0</v>
      </c>
      <c r="P11" s="9">
        <v>104520847638</v>
      </c>
      <c r="R11" s="9">
        <v>0</v>
      </c>
      <c r="T11" s="9">
        <v>104520847638</v>
      </c>
    </row>
    <row r="12" spans="1:20" ht="21.75" customHeight="1" x14ac:dyDescent="0.2">
      <c r="A12" s="8" t="s">
        <v>201</v>
      </c>
      <c r="E12" s="8" t="s">
        <v>249</v>
      </c>
      <c r="H12" s="23">
        <v>20.5</v>
      </c>
      <c r="J12" s="9">
        <v>0</v>
      </c>
      <c r="L12" s="9">
        <v>0</v>
      </c>
      <c r="N12" s="9">
        <v>0</v>
      </c>
      <c r="P12" s="9">
        <v>160507129305</v>
      </c>
      <c r="R12" s="9">
        <v>0</v>
      </c>
      <c r="T12" s="9">
        <v>160507129305</v>
      </c>
    </row>
    <row r="13" spans="1:20" ht="21.75" customHeight="1" x14ac:dyDescent="0.2">
      <c r="A13" s="8" t="s">
        <v>120</v>
      </c>
      <c r="E13" s="8" t="s">
        <v>122</v>
      </c>
      <c r="H13" s="23">
        <v>20.5</v>
      </c>
      <c r="J13" s="9">
        <v>21416239612</v>
      </c>
      <c r="L13" s="9">
        <v>0</v>
      </c>
      <c r="N13" s="9">
        <v>21416239612</v>
      </c>
      <c r="P13" s="9">
        <v>239932943429</v>
      </c>
      <c r="R13" s="9">
        <v>0</v>
      </c>
      <c r="T13" s="9">
        <v>239932943429</v>
      </c>
    </row>
    <row r="14" spans="1:20" ht="21.75" customHeight="1" x14ac:dyDescent="0.2">
      <c r="A14" s="8" t="s">
        <v>117</v>
      </c>
      <c r="E14" s="8" t="s">
        <v>119</v>
      </c>
      <c r="H14" s="23">
        <v>20.5</v>
      </c>
      <c r="J14" s="9">
        <v>17616604052</v>
      </c>
      <c r="L14" s="9">
        <v>0</v>
      </c>
      <c r="N14" s="9">
        <v>17616604052</v>
      </c>
      <c r="P14" s="9">
        <v>67021744080</v>
      </c>
      <c r="R14" s="9">
        <v>0</v>
      </c>
      <c r="T14" s="9">
        <v>67021744080</v>
      </c>
    </row>
    <row r="15" spans="1:20" ht="21.75" customHeight="1" x14ac:dyDescent="0.2">
      <c r="A15" s="8" t="s">
        <v>132</v>
      </c>
      <c r="E15" s="8" t="s">
        <v>133</v>
      </c>
      <c r="H15" s="23">
        <v>20.5</v>
      </c>
      <c r="J15" s="9">
        <v>29892826265</v>
      </c>
      <c r="L15" s="9">
        <v>0</v>
      </c>
      <c r="N15" s="9">
        <v>29892826265</v>
      </c>
      <c r="P15" s="9">
        <v>29892826265</v>
      </c>
      <c r="R15" s="9">
        <v>0</v>
      </c>
      <c r="T15" s="9">
        <v>29892826265</v>
      </c>
    </row>
    <row r="16" spans="1:20" ht="21.75" customHeight="1" x14ac:dyDescent="0.2">
      <c r="A16" s="8" t="s">
        <v>114</v>
      </c>
      <c r="E16" s="8" t="s">
        <v>116</v>
      </c>
      <c r="H16" s="23">
        <v>20.5</v>
      </c>
      <c r="J16" s="9">
        <v>7631232485</v>
      </c>
      <c r="L16" s="9">
        <v>0</v>
      </c>
      <c r="N16" s="9">
        <v>7631232485</v>
      </c>
      <c r="P16" s="9">
        <v>65787280028</v>
      </c>
      <c r="R16" s="9">
        <v>0</v>
      </c>
      <c r="T16" s="9">
        <v>65787280028</v>
      </c>
    </row>
    <row r="17" spans="1:22" ht="21.75" customHeight="1" x14ac:dyDescent="0.2">
      <c r="A17" s="8" t="s">
        <v>126</v>
      </c>
      <c r="E17" s="8" t="s">
        <v>128</v>
      </c>
      <c r="H17" s="23">
        <v>21</v>
      </c>
      <c r="J17" s="9">
        <v>6623582305</v>
      </c>
      <c r="L17" s="9">
        <v>0</v>
      </c>
      <c r="N17" s="9">
        <v>6623582305</v>
      </c>
      <c r="P17" s="9">
        <v>6623582305</v>
      </c>
      <c r="R17" s="9">
        <v>0</v>
      </c>
      <c r="T17" s="9">
        <v>6623582305</v>
      </c>
    </row>
    <row r="18" spans="1:22" ht="21.75" customHeight="1" x14ac:dyDescent="0.2">
      <c r="A18" s="8" t="s">
        <v>111</v>
      </c>
      <c r="E18" s="8" t="s">
        <v>113</v>
      </c>
      <c r="H18" s="23">
        <v>18</v>
      </c>
      <c r="J18" s="9">
        <v>3570307031</v>
      </c>
      <c r="L18" s="9">
        <v>0</v>
      </c>
      <c r="N18" s="9">
        <v>3570307031</v>
      </c>
      <c r="P18" s="9">
        <v>31144454295</v>
      </c>
      <c r="R18" s="9">
        <v>0</v>
      </c>
      <c r="T18" s="9">
        <v>31144454295</v>
      </c>
    </row>
    <row r="19" spans="1:22" ht="21.75" customHeight="1" x14ac:dyDescent="0.2">
      <c r="A19" s="8" t="s">
        <v>103</v>
      </c>
      <c r="E19" s="8" t="s">
        <v>102</v>
      </c>
      <c r="H19" s="23">
        <v>18</v>
      </c>
      <c r="J19" s="9">
        <v>18032460939</v>
      </c>
      <c r="L19" s="9">
        <v>0</v>
      </c>
      <c r="N19" s="9">
        <v>18032460939</v>
      </c>
      <c r="P19" s="9">
        <v>166384456638</v>
      </c>
      <c r="R19" s="9">
        <v>0</v>
      </c>
      <c r="T19" s="9">
        <v>166384456638</v>
      </c>
    </row>
    <row r="20" spans="1:22" ht="21.75" customHeight="1" x14ac:dyDescent="0.2">
      <c r="A20" s="8" t="s">
        <v>105</v>
      </c>
      <c r="E20" s="8" t="s">
        <v>107</v>
      </c>
      <c r="H20" s="23">
        <v>18</v>
      </c>
      <c r="J20" s="9">
        <v>27449522501</v>
      </c>
      <c r="L20" s="9">
        <v>0</v>
      </c>
      <c r="N20" s="9">
        <v>27449522501</v>
      </c>
      <c r="P20" s="9">
        <v>364210769893</v>
      </c>
      <c r="R20" s="9">
        <v>0</v>
      </c>
      <c r="T20" s="9">
        <v>364210769893</v>
      </c>
    </row>
    <row r="21" spans="1:22" ht="21.75" customHeight="1" x14ac:dyDescent="0.2">
      <c r="A21" s="11" t="s">
        <v>203</v>
      </c>
      <c r="C21" s="12"/>
      <c r="E21" s="11" t="s">
        <v>233</v>
      </c>
      <c r="H21" s="24">
        <v>18</v>
      </c>
      <c r="J21" s="13">
        <v>0</v>
      </c>
      <c r="L21" s="13">
        <v>0</v>
      </c>
      <c r="N21" s="13">
        <v>0</v>
      </c>
      <c r="P21" s="13">
        <v>37119311055</v>
      </c>
      <c r="R21" s="13">
        <v>0</v>
      </c>
      <c r="T21" s="13">
        <v>37119311055</v>
      </c>
    </row>
    <row r="22" spans="1:22" ht="21.75" customHeight="1" x14ac:dyDescent="0.2">
      <c r="A22" s="15" t="s">
        <v>34</v>
      </c>
      <c r="C22" s="16"/>
      <c r="E22" s="16"/>
      <c r="H22" s="16"/>
      <c r="J22" s="16">
        <f>SUM(J8:J21)</f>
        <v>307790171134</v>
      </c>
      <c r="L22" s="16">
        <v>0</v>
      </c>
      <c r="N22" s="16">
        <f>SUM(N8:N21)</f>
        <v>307790171134</v>
      </c>
      <c r="P22" s="16">
        <f>SUM(P8:P21)</f>
        <v>1762376231140</v>
      </c>
      <c r="R22" s="16">
        <v>0</v>
      </c>
      <c r="T22" s="16">
        <f>SUM(T8:T21)</f>
        <v>1762376231140</v>
      </c>
    </row>
    <row r="24" spans="1:22" x14ac:dyDescent="0.2">
      <c r="T24" s="28"/>
    </row>
    <row r="25" spans="1:22" x14ac:dyDescent="0.2">
      <c r="T25" s="28"/>
      <c r="V25" s="29"/>
    </row>
    <row r="26" spans="1:22" x14ac:dyDescent="0.2">
      <c r="T26" s="28">
        <f>T22-'درآمد سرمایه گذاری در اوراق به'!L34</f>
        <v>0</v>
      </c>
    </row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  <pageSetUpPr fitToPage="1"/>
  </sheetPr>
  <dimension ref="A1:M26"/>
  <sheetViews>
    <sheetView rightToLeft="1" topLeftCell="A18" workbookViewId="0">
      <selection activeCell="I8" sqref="I8:I22"/>
    </sheetView>
  </sheetViews>
  <sheetFormatPr defaultRowHeight="12.75" x14ac:dyDescent="0.2"/>
  <cols>
    <col min="1" max="1" width="48" customWidth="1"/>
    <col min="2" max="2" width="1.28515625" customWidth="1"/>
    <col min="3" max="3" width="17.42578125" bestFit="1" customWidth="1"/>
    <col min="4" max="4" width="1.28515625" customWidth="1"/>
    <col min="5" max="5" width="13.140625" bestFit="1" customWidth="1"/>
    <col min="6" max="6" width="1.28515625" customWidth="1"/>
    <col min="7" max="7" width="17.5703125" bestFit="1" customWidth="1"/>
    <col min="8" max="8" width="1.28515625" customWidth="1"/>
    <col min="9" max="9" width="17.85546875" bestFit="1" customWidth="1"/>
    <col min="10" max="10" width="1.28515625" customWidth="1"/>
    <col min="11" max="11" width="13.85546875" bestFit="1" customWidth="1"/>
    <col min="12" max="12" width="1.28515625" customWidth="1"/>
    <col min="13" max="13" width="17.28515625" bestFit="1" customWidth="1"/>
    <col min="14" max="14" width="0.28515625" customWidth="1"/>
  </cols>
  <sheetData>
    <row r="1" spans="1:13" ht="29.1" customHeight="1" x14ac:dyDescent="0.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</row>
    <row r="2" spans="1:13" ht="21.75" customHeight="1" x14ac:dyDescent="0.2">
      <c r="A2" s="78" t="s">
        <v>151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</row>
    <row r="3" spans="1:13" ht="21.75" customHeight="1" x14ac:dyDescent="0.2">
      <c r="A3" s="78" t="s">
        <v>2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</row>
    <row r="4" spans="1:13" ht="14.45" customHeight="1" x14ac:dyDescent="0.2"/>
    <row r="5" spans="1:13" ht="14.45" customHeight="1" x14ac:dyDescent="0.2">
      <c r="A5" s="89" t="s">
        <v>250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</row>
    <row r="6" spans="1:13" ht="14.45" customHeight="1" x14ac:dyDescent="0.2">
      <c r="A6" s="85" t="s">
        <v>154</v>
      </c>
      <c r="C6" s="85" t="s">
        <v>170</v>
      </c>
      <c r="D6" s="85"/>
      <c r="E6" s="85"/>
      <c r="F6" s="85"/>
      <c r="G6" s="85"/>
      <c r="I6" s="85" t="s">
        <v>171</v>
      </c>
      <c r="J6" s="85"/>
      <c r="K6" s="85"/>
      <c r="L6" s="85"/>
      <c r="M6" s="85"/>
    </row>
    <row r="7" spans="1:13" ht="29.1" customHeight="1" x14ac:dyDescent="0.2">
      <c r="A7" s="85"/>
      <c r="C7" s="21" t="s">
        <v>246</v>
      </c>
      <c r="D7" s="3"/>
      <c r="E7" s="21" t="s">
        <v>229</v>
      </c>
      <c r="F7" s="3"/>
      <c r="G7" s="21" t="s">
        <v>247</v>
      </c>
      <c r="I7" s="21" t="s">
        <v>246</v>
      </c>
      <c r="J7" s="3"/>
      <c r="K7" s="21" t="s">
        <v>229</v>
      </c>
      <c r="L7" s="3"/>
      <c r="M7" s="21" t="s">
        <v>247</v>
      </c>
    </row>
    <row r="8" spans="1:13" ht="21.75" customHeight="1" x14ac:dyDescent="0.2">
      <c r="A8" s="44" t="s">
        <v>274</v>
      </c>
      <c r="C8" s="43">
        <v>274850129106</v>
      </c>
      <c r="E8" s="43">
        <v>337549583</v>
      </c>
      <c r="G8" s="43">
        <v>274850129106</v>
      </c>
      <c r="I8" s="43">
        <v>1092137844543</v>
      </c>
      <c r="K8" s="43">
        <v>959902396</v>
      </c>
      <c r="M8" s="43">
        <v>1091177942147</v>
      </c>
    </row>
    <row r="9" spans="1:13" ht="21.75" customHeight="1" x14ac:dyDescent="0.2">
      <c r="A9" s="44" t="s">
        <v>275</v>
      </c>
      <c r="C9" s="43">
        <v>224638819025</v>
      </c>
      <c r="E9" s="43">
        <v>182727436</v>
      </c>
      <c r="G9" s="43">
        <v>224456091589</v>
      </c>
      <c r="I9" s="43">
        <v>2150667347413</v>
      </c>
      <c r="K9" s="43">
        <v>1007781759</v>
      </c>
      <c r="M9" s="43">
        <v>2149659565654</v>
      </c>
    </row>
    <row r="10" spans="1:13" ht="21.75" customHeight="1" x14ac:dyDescent="0.2">
      <c r="A10" s="44" t="s">
        <v>280</v>
      </c>
      <c r="C10" s="43">
        <v>41363520172</v>
      </c>
      <c r="E10" s="43">
        <v>-227898121</v>
      </c>
      <c r="G10" s="43">
        <v>41591418293</v>
      </c>
      <c r="I10" s="43">
        <v>122688526943</v>
      </c>
      <c r="K10" s="43">
        <v>0</v>
      </c>
      <c r="M10" s="43">
        <v>122688526943</v>
      </c>
    </row>
    <row r="11" spans="1:13" ht="21.75" customHeight="1" x14ac:dyDescent="0.2">
      <c r="A11" s="44" t="s">
        <v>283</v>
      </c>
      <c r="C11" s="43">
        <v>160016891332</v>
      </c>
      <c r="E11" s="43">
        <v>0</v>
      </c>
      <c r="G11" s="43">
        <v>160016891332</v>
      </c>
      <c r="I11" s="43">
        <v>499546155913</v>
      </c>
      <c r="K11" s="43">
        <v>0</v>
      </c>
      <c r="M11" s="43">
        <v>499546155913</v>
      </c>
    </row>
    <row r="12" spans="1:13" ht="21.75" customHeight="1" x14ac:dyDescent="0.2">
      <c r="A12" s="44" t="s">
        <v>277</v>
      </c>
      <c r="C12" s="43">
        <v>76076974195</v>
      </c>
      <c r="E12" s="43">
        <v>-36071482</v>
      </c>
      <c r="G12" s="43">
        <v>76113045677</v>
      </c>
      <c r="I12" s="43">
        <v>1307720230578</v>
      </c>
      <c r="K12" s="43">
        <v>3560142</v>
      </c>
      <c r="M12" s="43">
        <v>1307716670436</v>
      </c>
    </row>
    <row r="13" spans="1:13" ht="21.75" customHeight="1" x14ac:dyDescent="0.2">
      <c r="A13" s="44" t="s">
        <v>282</v>
      </c>
      <c r="C13" s="43">
        <v>33327058540</v>
      </c>
      <c r="E13" s="43">
        <v>-143814009</v>
      </c>
      <c r="G13" s="43">
        <v>33470872549</v>
      </c>
      <c r="I13" s="43">
        <v>90493622652</v>
      </c>
      <c r="K13" s="43">
        <v>0</v>
      </c>
      <c r="M13" s="43">
        <v>90493622652</v>
      </c>
    </row>
    <row r="14" spans="1:13" ht="21.75" customHeight="1" x14ac:dyDescent="0.2">
      <c r="A14" s="44" t="s">
        <v>284</v>
      </c>
      <c r="C14" s="43">
        <v>45579413341</v>
      </c>
      <c r="E14" s="43">
        <v>-52645726</v>
      </c>
      <c r="G14" s="43">
        <v>45632059067</v>
      </c>
      <c r="I14" s="43">
        <v>776773962976</v>
      </c>
      <c r="K14" s="43">
        <v>10371098</v>
      </c>
      <c r="M14" s="43">
        <v>776763591878</v>
      </c>
    </row>
    <row r="15" spans="1:13" ht="21.75" customHeight="1" x14ac:dyDescent="0.2">
      <c r="A15" s="44" t="s">
        <v>276</v>
      </c>
      <c r="C15" s="43">
        <v>181072713569</v>
      </c>
      <c r="E15" s="43">
        <v>-361592207</v>
      </c>
      <c r="G15" s="43">
        <v>181434305776</v>
      </c>
      <c r="I15" s="43">
        <v>554877413917</v>
      </c>
      <c r="K15" s="43">
        <v>314057669</v>
      </c>
      <c r="M15" s="43">
        <v>554563356248</v>
      </c>
    </row>
    <row r="16" spans="1:13" ht="21.75" customHeight="1" x14ac:dyDescent="0.2">
      <c r="A16" s="44" t="s">
        <v>281</v>
      </c>
      <c r="C16" s="43">
        <v>0</v>
      </c>
      <c r="E16" s="43">
        <v>0</v>
      </c>
      <c r="G16" s="43">
        <v>0</v>
      </c>
      <c r="I16" s="43">
        <v>14702454560</v>
      </c>
      <c r="K16" s="43">
        <v>0</v>
      </c>
      <c r="M16" s="43">
        <v>14702454560</v>
      </c>
    </row>
    <row r="17" spans="1:13" ht="21.75" customHeight="1" x14ac:dyDescent="0.2">
      <c r="A17" s="44" t="s">
        <v>278</v>
      </c>
      <c r="C17" s="43">
        <v>11534690141</v>
      </c>
      <c r="E17" s="43">
        <v>113586666</v>
      </c>
      <c r="G17" s="43">
        <v>11421103475</v>
      </c>
      <c r="I17" s="43">
        <v>11534822294</v>
      </c>
      <c r="K17" s="43">
        <v>113586666</v>
      </c>
      <c r="M17" s="43">
        <v>11421235628</v>
      </c>
    </row>
    <row r="18" spans="1:13" ht="21.75" customHeight="1" x14ac:dyDescent="0.2">
      <c r="A18" s="44" t="s">
        <v>279</v>
      </c>
      <c r="C18" s="43">
        <v>0</v>
      </c>
      <c r="E18" s="43">
        <v>0</v>
      </c>
      <c r="G18" s="43">
        <v>0</v>
      </c>
      <c r="I18" s="43">
        <v>402549266</v>
      </c>
      <c r="K18" s="43">
        <v>0</v>
      </c>
      <c r="M18" s="43">
        <v>402549266</v>
      </c>
    </row>
    <row r="19" spans="1:13" ht="21.75" customHeight="1" x14ac:dyDescent="0.2">
      <c r="A19" s="44" t="s">
        <v>287</v>
      </c>
      <c r="C19" s="43">
        <v>0</v>
      </c>
      <c r="E19" s="43">
        <v>0</v>
      </c>
      <c r="G19" s="43">
        <v>0</v>
      </c>
      <c r="I19" s="43">
        <v>907316195</v>
      </c>
      <c r="K19" s="43">
        <v>0</v>
      </c>
      <c r="M19" s="43">
        <v>907316195</v>
      </c>
    </row>
    <row r="20" spans="1:13" ht="21.75" customHeight="1" x14ac:dyDescent="0.2">
      <c r="A20" s="44" t="s">
        <v>288</v>
      </c>
      <c r="C20" s="43">
        <v>3042979</v>
      </c>
      <c r="E20" s="43">
        <v>0</v>
      </c>
      <c r="G20" s="43">
        <v>3042979</v>
      </c>
      <c r="I20" s="43">
        <v>9380644</v>
      </c>
      <c r="K20" s="43">
        <v>0</v>
      </c>
      <c r="M20" s="43">
        <v>9380644</v>
      </c>
    </row>
    <row r="21" spans="1:13" ht="21.75" customHeight="1" x14ac:dyDescent="0.2">
      <c r="A21" s="44" t="s">
        <v>149</v>
      </c>
      <c r="C21" s="43">
        <v>8546</v>
      </c>
      <c r="E21" s="43">
        <v>0</v>
      </c>
      <c r="G21" s="43">
        <v>8546</v>
      </c>
      <c r="I21" s="43">
        <v>29350</v>
      </c>
      <c r="K21" s="43">
        <v>0</v>
      </c>
      <c r="M21" s="43">
        <v>29350</v>
      </c>
    </row>
    <row r="22" spans="1:13" ht="21.75" customHeight="1" x14ac:dyDescent="0.2">
      <c r="A22" s="44" t="s">
        <v>150</v>
      </c>
      <c r="C22" s="43">
        <v>0</v>
      </c>
      <c r="E22" s="43">
        <v>0</v>
      </c>
      <c r="G22" s="43">
        <v>0</v>
      </c>
      <c r="I22" s="43">
        <v>9422</v>
      </c>
      <c r="K22" s="43">
        <v>0</v>
      </c>
      <c r="M22" s="43">
        <v>9422</v>
      </c>
    </row>
    <row r="23" spans="1:13" ht="21.75" customHeight="1" thickBot="1" x14ac:dyDescent="0.25">
      <c r="A23" s="15" t="s">
        <v>34</v>
      </c>
      <c r="C23" s="16">
        <f>SUM(C8:C22)</f>
        <v>1048463260946</v>
      </c>
      <c r="E23" s="16">
        <f>SUM(E8:E22)</f>
        <v>-188157860</v>
      </c>
      <c r="G23" s="16">
        <f>SUM(G8:G22)</f>
        <v>1048988968389</v>
      </c>
      <c r="I23" s="16">
        <f>SUM(I8:I22)</f>
        <v>6622461666666</v>
      </c>
      <c r="K23" s="16">
        <f>SUM(K8:K22)</f>
        <v>2409259730</v>
      </c>
      <c r="M23" s="16">
        <v>6620052406936</v>
      </c>
    </row>
    <row r="24" spans="1:13" ht="13.5" thickTop="1" x14ac:dyDescent="0.2">
      <c r="K24" s="28"/>
    </row>
    <row r="25" spans="1:13" x14ac:dyDescent="0.2">
      <c r="M25" s="28"/>
    </row>
    <row r="26" spans="1:13" x14ac:dyDescent="0.2">
      <c r="M26" s="28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62FF5-AF8A-44E8-AC50-4B41B7F8C8E7}">
  <sheetPr>
    <pageSetUpPr fitToPage="1"/>
  </sheetPr>
  <dimension ref="A1:A2"/>
  <sheetViews>
    <sheetView rightToLeft="1" zoomScaleNormal="100" zoomScaleSheetLayoutView="100" workbookViewId="0">
      <selection activeCell="N32" sqref="N32"/>
    </sheetView>
  </sheetViews>
  <sheetFormatPr defaultRowHeight="12.75" x14ac:dyDescent="0.2"/>
  <sheetData>
    <row r="1" ht="29.1" customHeight="1" x14ac:dyDescent="0.2"/>
    <row r="2" ht="21.75" customHeight="1" x14ac:dyDescent="0.2"/>
  </sheetData>
  <pageMargins left="0.39" right="0.39" top="0.39" bottom="0.39" header="0" footer="0"/>
  <pageSetup paperSize="9" fitToHeight="0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1:V51"/>
  <sheetViews>
    <sheetView rightToLeft="1" topLeftCell="B37" zoomScaleNormal="100" workbookViewId="0">
      <selection activeCell="O59" sqref="O59"/>
    </sheetView>
  </sheetViews>
  <sheetFormatPr defaultRowHeight="12.75" x14ac:dyDescent="0.2"/>
  <cols>
    <col min="1" max="1" width="40.28515625" customWidth="1"/>
    <col min="2" max="2" width="1.28515625" customWidth="1"/>
    <col min="3" max="3" width="12.5703125" customWidth="1"/>
    <col min="4" max="4" width="1.28515625" customWidth="1"/>
    <col min="5" max="5" width="20.5703125" customWidth="1"/>
    <col min="6" max="6" width="1.28515625" customWidth="1"/>
    <col min="7" max="7" width="19.5703125" customWidth="1"/>
    <col min="8" max="8" width="1.28515625" customWidth="1"/>
    <col min="9" max="9" width="21.85546875" bestFit="1" customWidth="1"/>
    <col min="10" max="10" width="1.28515625" customWidth="1"/>
    <col min="11" max="11" width="15.140625" customWidth="1"/>
    <col min="12" max="12" width="1.28515625" customWidth="1"/>
    <col min="13" max="13" width="20" customWidth="1"/>
    <col min="14" max="14" width="1.28515625" customWidth="1"/>
    <col min="15" max="15" width="22.42578125" customWidth="1"/>
    <col min="16" max="16" width="1.28515625" customWidth="1"/>
    <col min="17" max="17" width="17" customWidth="1"/>
    <col min="18" max="18" width="1.28515625" customWidth="1"/>
    <col min="19" max="19" width="0.28515625" customWidth="1"/>
    <col min="22" max="22" width="16.42578125" customWidth="1"/>
  </cols>
  <sheetData>
    <row r="1" spans="1:18" ht="29.1" customHeight="1" x14ac:dyDescent="0.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</row>
    <row r="2" spans="1:18" ht="21.75" customHeight="1" x14ac:dyDescent="0.2">
      <c r="A2" s="78" t="s">
        <v>151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</row>
    <row r="3" spans="1:18" ht="21.75" customHeight="1" x14ac:dyDescent="0.2">
      <c r="A3" s="78" t="s">
        <v>2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</row>
    <row r="4" spans="1:18" ht="14.45" customHeight="1" x14ac:dyDescent="0.2"/>
    <row r="5" spans="1:18" ht="14.45" customHeight="1" x14ac:dyDescent="0.2">
      <c r="A5" s="89" t="s">
        <v>251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</row>
    <row r="6" spans="1:18" ht="14.45" customHeight="1" x14ac:dyDescent="0.2">
      <c r="A6" s="85" t="s">
        <v>154</v>
      </c>
      <c r="C6" s="85" t="s">
        <v>170</v>
      </c>
      <c r="D6" s="85"/>
      <c r="E6" s="85"/>
      <c r="F6" s="85"/>
      <c r="G6" s="85"/>
      <c r="H6" s="85"/>
      <c r="I6" s="85"/>
      <c r="K6" s="85" t="s">
        <v>171</v>
      </c>
      <c r="L6" s="85"/>
      <c r="M6" s="85"/>
      <c r="N6" s="85"/>
      <c r="O6" s="85"/>
      <c r="P6" s="85"/>
      <c r="Q6" s="85"/>
      <c r="R6" s="85"/>
    </row>
    <row r="7" spans="1:18" ht="36" customHeight="1" x14ac:dyDescent="0.2">
      <c r="A7" s="85"/>
      <c r="C7" s="21" t="s">
        <v>13</v>
      </c>
      <c r="D7" s="3"/>
      <c r="E7" s="21" t="s">
        <v>252</v>
      </c>
      <c r="F7" s="3"/>
      <c r="G7" s="21" t="s">
        <v>253</v>
      </c>
      <c r="H7" s="3"/>
      <c r="I7" s="21" t="s">
        <v>254</v>
      </c>
      <c r="K7" s="21" t="s">
        <v>13</v>
      </c>
      <c r="L7" s="3"/>
      <c r="M7" s="21" t="s">
        <v>252</v>
      </c>
      <c r="N7" s="3"/>
      <c r="O7" s="21" t="s">
        <v>253</v>
      </c>
      <c r="P7" s="3"/>
      <c r="Q7" s="96" t="s">
        <v>254</v>
      </c>
      <c r="R7" s="96"/>
    </row>
    <row r="8" spans="1:18" ht="21.75" customHeight="1" x14ac:dyDescent="0.2">
      <c r="A8" s="5" t="s">
        <v>67</v>
      </c>
      <c r="C8" s="6">
        <v>5000000</v>
      </c>
      <c r="E8" s="6">
        <v>52611328315</v>
      </c>
      <c r="G8" s="6">
        <v>50058000000</v>
      </c>
      <c r="I8" s="6">
        <v>2553328315</v>
      </c>
      <c r="K8" s="6">
        <v>5000000</v>
      </c>
      <c r="M8" s="6">
        <v>52611328315</v>
      </c>
      <c r="O8" s="6">
        <v>50058000000</v>
      </c>
      <c r="Q8" s="67">
        <v>2615878520</v>
      </c>
      <c r="R8" s="67"/>
    </row>
    <row r="9" spans="1:18" ht="21.75" customHeight="1" x14ac:dyDescent="0.2">
      <c r="A9" s="8" t="s">
        <v>33</v>
      </c>
      <c r="C9" s="9">
        <v>15000000</v>
      </c>
      <c r="E9" s="9">
        <v>48327331379</v>
      </c>
      <c r="G9" s="9">
        <v>45258045976</v>
      </c>
      <c r="I9" s="9">
        <v>3069285403</v>
      </c>
      <c r="K9" s="9">
        <v>15000000</v>
      </c>
      <c r="M9" s="9">
        <v>48327331379</v>
      </c>
      <c r="O9" s="9">
        <v>45258045976</v>
      </c>
      <c r="Q9" s="68">
        <v>3358554024</v>
      </c>
      <c r="R9" s="68"/>
    </row>
    <row r="10" spans="1:18" ht="21.75" customHeight="1" x14ac:dyDescent="0.2">
      <c r="A10" s="8" t="s">
        <v>73</v>
      </c>
      <c r="C10" s="9">
        <v>45160998</v>
      </c>
      <c r="E10" s="9">
        <v>1004144548015</v>
      </c>
      <c r="G10" s="9">
        <v>999999978714</v>
      </c>
      <c r="I10" s="9">
        <v>4144569301</v>
      </c>
      <c r="K10" s="9">
        <v>94783593</v>
      </c>
      <c r="M10" s="9">
        <v>2040812661290</v>
      </c>
      <c r="O10" s="9">
        <v>1999999971639</v>
      </c>
      <c r="Q10" s="68">
        <v>40812689650</v>
      </c>
      <c r="R10" s="68"/>
    </row>
    <row r="11" spans="1:18" ht="21.75" customHeight="1" x14ac:dyDescent="0.2">
      <c r="A11" s="8" t="s">
        <v>176</v>
      </c>
      <c r="C11" s="9">
        <v>0</v>
      </c>
      <c r="E11" s="9">
        <v>0</v>
      </c>
      <c r="G11" s="9">
        <v>0</v>
      </c>
      <c r="I11" s="9">
        <v>0</v>
      </c>
      <c r="K11" s="9">
        <v>10000000</v>
      </c>
      <c r="M11" s="9">
        <v>54988251684</v>
      </c>
      <c r="O11" s="9">
        <v>49375778116</v>
      </c>
      <c r="Q11" s="68">
        <v>5941611654</v>
      </c>
      <c r="R11" s="68"/>
    </row>
    <row r="12" spans="1:18" ht="21.75" customHeight="1" x14ac:dyDescent="0.2">
      <c r="A12" s="8" t="s">
        <v>177</v>
      </c>
      <c r="C12" s="9">
        <v>0</v>
      </c>
      <c r="E12" s="9">
        <v>0</v>
      </c>
      <c r="G12" s="9">
        <v>0</v>
      </c>
      <c r="I12" s="9">
        <v>0</v>
      </c>
      <c r="K12" s="9">
        <v>23223828</v>
      </c>
      <c r="M12" s="9">
        <v>26202208857</v>
      </c>
      <c r="O12" s="9">
        <v>26655947775</v>
      </c>
      <c r="Q12" s="68">
        <f>-296902995</f>
        <v>-296902995</v>
      </c>
      <c r="R12" s="68"/>
    </row>
    <row r="13" spans="1:18" ht="21.75" customHeight="1" x14ac:dyDescent="0.2">
      <c r="A13" s="8" t="s">
        <v>178</v>
      </c>
      <c r="C13" s="9">
        <v>0</v>
      </c>
      <c r="E13" s="9">
        <v>0</v>
      </c>
      <c r="G13" s="9">
        <v>0</v>
      </c>
      <c r="I13" s="9">
        <v>0</v>
      </c>
      <c r="K13" s="9">
        <v>209656387</v>
      </c>
      <c r="M13" s="9">
        <v>97713628866</v>
      </c>
      <c r="O13" s="9">
        <v>101071144796</v>
      </c>
      <c r="Q13" s="68">
        <f>-2772642906</f>
        <v>-2772642906</v>
      </c>
      <c r="R13" s="68"/>
    </row>
    <row r="14" spans="1:18" ht="21.75" customHeight="1" x14ac:dyDescent="0.2">
      <c r="A14" s="8" t="s">
        <v>63</v>
      </c>
      <c r="C14" s="9">
        <v>0</v>
      </c>
      <c r="E14" s="9">
        <v>0</v>
      </c>
      <c r="G14" s="9">
        <v>0</v>
      </c>
      <c r="I14" s="9">
        <v>0</v>
      </c>
      <c r="K14" s="9">
        <v>97300619</v>
      </c>
      <c r="M14" s="9">
        <v>1729241162348</v>
      </c>
      <c r="O14" s="9">
        <v>1524757415632</v>
      </c>
      <c r="Q14" s="68">
        <v>206561322540</v>
      </c>
      <c r="R14" s="68"/>
    </row>
    <row r="15" spans="1:18" ht="21.75" customHeight="1" x14ac:dyDescent="0.2">
      <c r="A15" s="8" t="s">
        <v>31</v>
      </c>
      <c r="C15" s="9">
        <v>0</v>
      </c>
      <c r="E15" s="9">
        <v>0</v>
      </c>
      <c r="G15" s="9">
        <v>0</v>
      </c>
      <c r="I15" s="9">
        <v>0</v>
      </c>
      <c r="K15" s="9">
        <v>1128974</v>
      </c>
      <c r="M15" s="9">
        <v>18481734113</v>
      </c>
      <c r="O15" s="9">
        <v>18562117409</v>
      </c>
      <c r="Q15" s="68">
        <v>30241031</v>
      </c>
      <c r="R15" s="68"/>
    </row>
    <row r="16" spans="1:18" ht="21.75" customHeight="1" x14ac:dyDescent="0.2">
      <c r="A16" s="8" t="s">
        <v>188</v>
      </c>
      <c r="C16" s="9">
        <v>0</v>
      </c>
      <c r="E16" s="9">
        <v>0</v>
      </c>
      <c r="G16" s="9">
        <v>0</v>
      </c>
      <c r="I16" s="9">
        <v>0</v>
      </c>
      <c r="K16" s="9">
        <v>14770000</v>
      </c>
      <c r="M16" s="9">
        <v>159567787975</v>
      </c>
      <c r="O16" s="9">
        <v>140076785199</v>
      </c>
      <c r="Q16" s="68">
        <v>19680714801</v>
      </c>
      <c r="R16" s="68"/>
    </row>
    <row r="17" spans="1:18" ht="21.75" customHeight="1" x14ac:dyDescent="0.2">
      <c r="A17" s="8" t="s">
        <v>61</v>
      </c>
      <c r="C17" s="9">
        <v>0</v>
      </c>
      <c r="E17" s="9">
        <v>0</v>
      </c>
      <c r="G17" s="9">
        <v>0</v>
      </c>
      <c r="I17" s="9">
        <v>0</v>
      </c>
      <c r="K17" s="9">
        <v>1500000</v>
      </c>
      <c r="M17" s="9">
        <v>23606933438</v>
      </c>
      <c r="O17" s="9">
        <v>22523856983</v>
      </c>
      <c r="Q17" s="68">
        <v>1111143017</v>
      </c>
      <c r="R17" s="68"/>
    </row>
    <row r="18" spans="1:18" ht="21.75" customHeight="1" x14ac:dyDescent="0.2">
      <c r="A18" s="8" t="s">
        <v>179</v>
      </c>
      <c r="C18" s="9">
        <v>0</v>
      </c>
      <c r="E18" s="9">
        <v>0</v>
      </c>
      <c r="G18" s="9">
        <v>0</v>
      </c>
      <c r="I18" s="9">
        <v>0</v>
      </c>
      <c r="K18" s="9">
        <v>189043</v>
      </c>
      <c r="M18" s="9">
        <v>214621619385</v>
      </c>
      <c r="O18" s="9">
        <v>293578212726</v>
      </c>
      <c r="Q18" s="68">
        <f>-29891320659</f>
        <v>-29891320659</v>
      </c>
      <c r="R18" s="68"/>
    </row>
    <row r="19" spans="1:18" ht="21.75" customHeight="1" x14ac:dyDescent="0.2">
      <c r="A19" s="8" t="s">
        <v>32</v>
      </c>
      <c r="C19" s="9">
        <v>0</v>
      </c>
      <c r="E19" s="9">
        <v>0</v>
      </c>
      <c r="G19" s="9">
        <v>0</v>
      </c>
      <c r="I19" s="9">
        <v>0</v>
      </c>
      <c r="K19" s="9">
        <v>4692065</v>
      </c>
      <c r="M19" s="9">
        <v>10283609146</v>
      </c>
      <c r="O19" s="9">
        <v>9141728526</v>
      </c>
      <c r="Q19" s="68">
        <v>1203434002</v>
      </c>
      <c r="R19" s="68"/>
    </row>
    <row r="20" spans="1:18" ht="21.75" customHeight="1" x14ac:dyDescent="0.2">
      <c r="A20" s="8" t="s">
        <v>180</v>
      </c>
      <c r="C20" s="9">
        <v>0</v>
      </c>
      <c r="E20" s="9">
        <v>0</v>
      </c>
      <c r="G20" s="9">
        <v>0</v>
      </c>
      <c r="I20" s="9">
        <v>0</v>
      </c>
      <c r="K20" s="9">
        <v>11380</v>
      </c>
      <c r="M20" s="9">
        <v>13100428390</v>
      </c>
      <c r="O20" s="9">
        <v>13761082824</v>
      </c>
      <c r="Q20" s="68">
        <v>949112007</v>
      </c>
      <c r="R20" s="68"/>
    </row>
    <row r="21" spans="1:18" ht="21.75" customHeight="1" x14ac:dyDescent="0.2">
      <c r="A21" s="8" t="s">
        <v>181</v>
      </c>
      <c r="C21" s="9">
        <v>0</v>
      </c>
      <c r="E21" s="9">
        <v>0</v>
      </c>
      <c r="G21" s="9">
        <v>0</v>
      </c>
      <c r="I21" s="9">
        <v>0</v>
      </c>
      <c r="K21" s="9">
        <v>1</v>
      </c>
      <c r="M21" s="9">
        <v>1</v>
      </c>
      <c r="O21" s="9">
        <v>1815326263476</v>
      </c>
      <c r="Q21" s="68">
        <v>91936094095</v>
      </c>
      <c r="R21" s="68"/>
    </row>
    <row r="22" spans="1:18" ht="21.75" customHeight="1" x14ac:dyDescent="0.2">
      <c r="A22" s="8" t="s">
        <v>182</v>
      </c>
      <c r="C22" s="9">
        <v>0</v>
      </c>
      <c r="E22" s="9">
        <v>0</v>
      </c>
      <c r="G22" s="9">
        <v>0</v>
      </c>
      <c r="I22" s="9">
        <v>0</v>
      </c>
      <c r="K22" s="9">
        <v>33953760</v>
      </c>
      <c r="M22" s="9">
        <v>206167691218</v>
      </c>
      <c r="O22" s="9">
        <v>206560618983</v>
      </c>
      <c r="Q22" s="68">
        <v>841110907</v>
      </c>
      <c r="R22" s="68"/>
    </row>
    <row r="23" spans="1:18" ht="21.75" customHeight="1" x14ac:dyDescent="0.2">
      <c r="A23" s="8" t="s">
        <v>189</v>
      </c>
      <c r="C23" s="9">
        <v>0</v>
      </c>
      <c r="E23" s="9">
        <v>0</v>
      </c>
      <c r="G23" s="9">
        <v>0</v>
      </c>
      <c r="I23" s="9">
        <v>0</v>
      </c>
      <c r="K23" s="9">
        <v>9570000</v>
      </c>
      <c r="M23" s="9">
        <v>177790622625</v>
      </c>
      <c r="O23" s="9">
        <v>180658213312</v>
      </c>
      <c r="Q23" s="68">
        <v>-2656213312</v>
      </c>
      <c r="R23" s="68"/>
    </row>
    <row r="24" spans="1:18" ht="21.75" customHeight="1" x14ac:dyDescent="0.2">
      <c r="A24" s="8" t="s">
        <v>190</v>
      </c>
      <c r="C24" s="9">
        <v>0</v>
      </c>
      <c r="E24" s="9">
        <v>0</v>
      </c>
      <c r="G24" s="9">
        <v>0</v>
      </c>
      <c r="I24" s="9">
        <v>0</v>
      </c>
      <c r="K24" s="9">
        <v>7100000</v>
      </c>
      <c r="M24" s="9">
        <v>90111226154</v>
      </c>
      <c r="O24" s="9">
        <v>80010582425</v>
      </c>
      <c r="Q24" s="68">
        <v>10160269140</v>
      </c>
      <c r="R24" s="68"/>
    </row>
    <row r="25" spans="1:18" ht="21.75" customHeight="1" x14ac:dyDescent="0.2">
      <c r="A25" s="8" t="s">
        <v>191</v>
      </c>
      <c r="C25" s="9">
        <v>0</v>
      </c>
      <c r="E25" s="9">
        <v>0</v>
      </c>
      <c r="G25" s="9">
        <v>0</v>
      </c>
      <c r="I25" s="9">
        <v>0</v>
      </c>
      <c r="K25" s="9">
        <v>3000000</v>
      </c>
      <c r="M25" s="9">
        <v>44437168264</v>
      </c>
      <c r="O25" s="9">
        <v>33170563125</v>
      </c>
      <c r="Q25" s="68">
        <v>11319436875</v>
      </c>
      <c r="R25" s="68"/>
    </row>
    <row r="26" spans="1:18" ht="21.75" customHeight="1" x14ac:dyDescent="0.2">
      <c r="A26" s="8" t="s">
        <v>192</v>
      </c>
      <c r="C26" s="9">
        <v>0</v>
      </c>
      <c r="E26" s="9">
        <v>0</v>
      </c>
      <c r="G26" s="9">
        <v>0</v>
      </c>
      <c r="I26" s="9">
        <v>0</v>
      </c>
      <c r="K26" s="9">
        <v>4000000</v>
      </c>
      <c r="M26" s="9">
        <v>74996924832</v>
      </c>
      <c r="O26" s="9">
        <v>76429132500</v>
      </c>
      <c r="Q26" s="68">
        <v>-1343042980</v>
      </c>
      <c r="R26" s="68"/>
    </row>
    <row r="27" spans="1:18" ht="21.75" customHeight="1" x14ac:dyDescent="0.2">
      <c r="A27" s="8" t="s">
        <v>64</v>
      </c>
      <c r="C27" s="9">
        <v>0</v>
      </c>
      <c r="E27" s="9">
        <v>0</v>
      </c>
      <c r="G27" s="9">
        <v>0</v>
      </c>
      <c r="I27" s="9">
        <v>0</v>
      </c>
      <c r="K27" s="9">
        <v>3817000</v>
      </c>
      <c r="M27" s="9">
        <v>76226240600</v>
      </c>
      <c r="O27" s="9">
        <v>62657900278</v>
      </c>
      <c r="Q27" s="68">
        <v>13658966572</v>
      </c>
      <c r="R27" s="68"/>
    </row>
    <row r="28" spans="1:18" ht="21.75" customHeight="1" x14ac:dyDescent="0.2">
      <c r="A28" s="8" t="s">
        <v>193</v>
      </c>
      <c r="C28" s="9">
        <v>0</v>
      </c>
      <c r="E28" s="9">
        <v>0</v>
      </c>
      <c r="G28" s="9">
        <v>0</v>
      </c>
      <c r="I28" s="9">
        <v>0</v>
      </c>
      <c r="K28" s="9">
        <v>74959298</v>
      </c>
      <c r="M28" s="9">
        <v>960626073155</v>
      </c>
      <c r="O28" s="9">
        <v>899999992662</v>
      </c>
      <c r="Q28" s="68">
        <v>60626080493</v>
      </c>
      <c r="R28" s="68"/>
    </row>
    <row r="29" spans="1:18" ht="21.75" customHeight="1" x14ac:dyDescent="0.2">
      <c r="A29" s="8" t="s">
        <v>22</v>
      </c>
      <c r="C29" s="9">
        <v>0</v>
      </c>
      <c r="E29" s="9">
        <v>0</v>
      </c>
      <c r="G29" s="9">
        <v>0</v>
      </c>
      <c r="I29" s="9">
        <v>0</v>
      </c>
      <c r="K29" s="9">
        <v>5600000</v>
      </c>
      <c r="M29" s="9">
        <v>13677332922</v>
      </c>
      <c r="O29" s="9">
        <v>14306367608</v>
      </c>
      <c r="Q29" s="68">
        <f>-547167608</f>
        <v>-547167608</v>
      </c>
      <c r="R29" s="68"/>
    </row>
    <row r="30" spans="1:18" ht="21.75" customHeight="1" x14ac:dyDescent="0.2">
      <c r="A30" s="8" t="s">
        <v>183</v>
      </c>
      <c r="C30" s="9">
        <v>0</v>
      </c>
      <c r="E30" s="9">
        <v>0</v>
      </c>
      <c r="G30" s="9">
        <v>0</v>
      </c>
      <c r="I30" s="9">
        <v>0</v>
      </c>
      <c r="K30" s="9">
        <v>43000000</v>
      </c>
      <c r="M30" s="9">
        <v>322946166757</v>
      </c>
      <c r="O30" s="9">
        <v>296824845600</v>
      </c>
      <c r="Q30" s="68">
        <v>28054351990</v>
      </c>
      <c r="R30" s="68"/>
    </row>
    <row r="31" spans="1:18" ht="21.75" customHeight="1" x14ac:dyDescent="0.2">
      <c r="A31" s="8" t="s">
        <v>184</v>
      </c>
      <c r="C31" s="9">
        <v>0</v>
      </c>
      <c r="E31" s="9">
        <v>0</v>
      </c>
      <c r="G31" s="9">
        <v>0</v>
      </c>
      <c r="I31" s="9">
        <v>0</v>
      </c>
      <c r="K31" s="9">
        <v>37525329</v>
      </c>
      <c r="M31" s="9">
        <v>145485688905</v>
      </c>
      <c r="O31" s="9">
        <v>145485700533</v>
      </c>
      <c r="Q31" s="68">
        <v>-11628</v>
      </c>
      <c r="R31" s="68"/>
    </row>
    <row r="32" spans="1:18" ht="21.75" customHeight="1" x14ac:dyDescent="0.2">
      <c r="A32" s="8" t="s">
        <v>57</v>
      </c>
      <c r="C32" s="9">
        <v>0</v>
      </c>
      <c r="E32" s="9">
        <v>0</v>
      </c>
      <c r="G32" s="9">
        <v>0</v>
      </c>
      <c r="I32" s="9">
        <v>0</v>
      </c>
      <c r="K32" s="9">
        <v>2057218</v>
      </c>
      <c r="M32" s="9">
        <v>41974542677</v>
      </c>
      <c r="O32" s="9">
        <v>35832878691</v>
      </c>
      <c r="Q32" s="68">
        <v>6191568009</v>
      </c>
      <c r="R32" s="68"/>
    </row>
    <row r="33" spans="1:22" ht="21.75" customHeight="1" x14ac:dyDescent="0.2">
      <c r="A33" s="8" t="s">
        <v>194</v>
      </c>
      <c r="C33" s="9">
        <v>0</v>
      </c>
      <c r="E33" s="9">
        <v>0</v>
      </c>
      <c r="G33" s="9">
        <v>0</v>
      </c>
      <c r="I33" s="9">
        <v>0</v>
      </c>
      <c r="K33" s="9">
        <v>1335000</v>
      </c>
      <c r="M33" s="9">
        <v>16256991896</v>
      </c>
      <c r="O33" s="9">
        <v>18017099257</v>
      </c>
      <c r="Q33" s="68">
        <v>-1740779257</v>
      </c>
      <c r="R33" s="68"/>
    </row>
    <row r="34" spans="1:22" ht="21.75" customHeight="1" x14ac:dyDescent="0.2">
      <c r="A34" s="8" t="s">
        <v>129</v>
      </c>
      <c r="C34" s="9">
        <v>3416186</v>
      </c>
      <c r="E34" s="9">
        <v>2972856102840</v>
      </c>
      <c r="G34" s="9">
        <v>3289411337540</v>
      </c>
      <c r="I34" s="9">
        <v>-316555234700</v>
      </c>
      <c r="K34" s="9">
        <v>3416186</v>
      </c>
      <c r="M34" s="9">
        <v>2972856102840</v>
      </c>
      <c r="O34" s="9">
        <v>3289411337540</v>
      </c>
      <c r="Q34" s="68">
        <f>-316475471040</f>
        <v>-316475471040</v>
      </c>
      <c r="R34" s="68"/>
    </row>
    <row r="35" spans="1:22" ht="21.75" customHeight="1" x14ac:dyDescent="0.2">
      <c r="A35" s="8" t="s">
        <v>200</v>
      </c>
      <c r="C35" s="9">
        <v>0</v>
      </c>
      <c r="E35" s="9">
        <v>0</v>
      </c>
      <c r="G35" s="9">
        <v>0</v>
      </c>
      <c r="I35" s="9">
        <v>0</v>
      </c>
      <c r="K35" s="9">
        <v>740100</v>
      </c>
      <c r="M35" s="9">
        <v>740100000000</v>
      </c>
      <c r="O35" s="9">
        <v>614193860181</v>
      </c>
      <c r="Q35" s="68">
        <v>125906139819</v>
      </c>
      <c r="R35" s="68"/>
    </row>
    <row r="36" spans="1:22" ht="21.75" customHeight="1" x14ac:dyDescent="0.2">
      <c r="A36" s="8" t="s">
        <v>100</v>
      </c>
      <c r="C36" s="9">
        <v>0</v>
      </c>
      <c r="E36" s="9">
        <v>0</v>
      </c>
      <c r="G36" s="9">
        <v>0</v>
      </c>
      <c r="I36" s="9">
        <v>0</v>
      </c>
      <c r="K36" s="9">
        <v>10400</v>
      </c>
      <c r="M36" s="9">
        <v>7813379572</v>
      </c>
      <c r="O36" s="9">
        <v>6291899389</v>
      </c>
      <c r="Q36" s="68">
        <v>1522896611</v>
      </c>
      <c r="R36" s="68"/>
    </row>
    <row r="37" spans="1:22" ht="21.75" customHeight="1" x14ac:dyDescent="0.2">
      <c r="A37" s="8" t="s">
        <v>201</v>
      </c>
      <c r="C37" s="9">
        <v>0</v>
      </c>
      <c r="E37" s="9">
        <v>0</v>
      </c>
      <c r="G37" s="9">
        <v>0</v>
      </c>
      <c r="I37" s="9">
        <v>0</v>
      </c>
      <c r="K37" s="9">
        <v>1000000</v>
      </c>
      <c r="M37" s="9">
        <v>999628254563</v>
      </c>
      <c r="O37" s="9">
        <v>924764356075</v>
      </c>
      <c r="Q37" s="68">
        <v>74865643925</v>
      </c>
      <c r="R37" s="68"/>
    </row>
    <row r="38" spans="1:22" ht="21.75" customHeight="1" x14ac:dyDescent="0.2">
      <c r="A38" s="8" t="s">
        <v>120</v>
      </c>
      <c r="C38" s="9">
        <v>0</v>
      </c>
      <c r="E38" s="9">
        <v>0</v>
      </c>
      <c r="G38" s="9">
        <v>0</v>
      </c>
      <c r="I38" s="9">
        <v>0</v>
      </c>
      <c r="K38" s="9">
        <v>5000</v>
      </c>
      <c r="M38" s="9">
        <v>4599166250</v>
      </c>
      <c r="O38" s="9">
        <v>4259227875</v>
      </c>
      <c r="Q38" s="68">
        <v>340772125</v>
      </c>
      <c r="R38" s="68"/>
    </row>
    <row r="39" spans="1:22" ht="21.75" customHeight="1" x14ac:dyDescent="0.2">
      <c r="A39" s="8" t="s">
        <v>202</v>
      </c>
      <c r="C39" s="9">
        <v>0</v>
      </c>
      <c r="E39" s="9">
        <v>0</v>
      </c>
      <c r="G39" s="9">
        <v>0</v>
      </c>
      <c r="I39" s="9">
        <v>0</v>
      </c>
      <c r="K39" s="9">
        <v>500000</v>
      </c>
      <c r="M39" s="9">
        <v>499980000000</v>
      </c>
      <c r="O39" s="9">
        <v>472414359375</v>
      </c>
      <c r="Q39" s="68">
        <v>27585640625</v>
      </c>
      <c r="R39" s="68"/>
    </row>
    <row r="40" spans="1:22" ht="21.75" customHeight="1" x14ac:dyDescent="0.2">
      <c r="A40" s="8" t="s">
        <v>203</v>
      </c>
      <c r="C40" s="9">
        <v>0</v>
      </c>
      <c r="E40" s="9">
        <v>0</v>
      </c>
      <c r="G40" s="9">
        <v>0</v>
      </c>
      <c r="I40" s="9">
        <v>0</v>
      </c>
      <c r="K40" s="9">
        <v>760000</v>
      </c>
      <c r="M40" s="9">
        <v>760000000000</v>
      </c>
      <c r="O40" s="9">
        <v>683876025000</v>
      </c>
      <c r="Q40" s="68">
        <v>76123975000</v>
      </c>
      <c r="R40" s="68"/>
    </row>
    <row r="41" spans="1:22" ht="21.75" customHeight="1" x14ac:dyDescent="0.2">
      <c r="A41" s="8" t="s">
        <v>204</v>
      </c>
      <c r="C41" s="9">
        <v>0</v>
      </c>
      <c r="E41" s="9">
        <v>0</v>
      </c>
      <c r="G41" s="9">
        <v>0</v>
      </c>
      <c r="I41" s="9">
        <v>0</v>
      </c>
      <c r="K41" s="9">
        <v>100164</v>
      </c>
      <c r="M41" s="9">
        <v>100164000000</v>
      </c>
      <c r="O41" s="9">
        <v>80617405446</v>
      </c>
      <c r="Q41" s="68">
        <v>19546594554</v>
      </c>
      <c r="R41" s="68"/>
    </row>
    <row r="42" spans="1:22" ht="21.75" customHeight="1" x14ac:dyDescent="0.2">
      <c r="A42" s="8" t="s">
        <v>105</v>
      </c>
      <c r="C42" s="9">
        <v>0</v>
      </c>
      <c r="E42" s="9">
        <v>0</v>
      </c>
      <c r="G42" s="9">
        <v>0</v>
      </c>
      <c r="I42" s="9">
        <v>0</v>
      </c>
      <c r="K42" s="9">
        <v>205000</v>
      </c>
      <c r="M42" s="9">
        <v>187966625470</v>
      </c>
      <c r="O42" s="9">
        <v>175243231406</v>
      </c>
      <c r="Q42" s="68">
        <v>12741768594</v>
      </c>
      <c r="R42" s="68"/>
    </row>
    <row r="43" spans="1:22" ht="21.75" customHeight="1" x14ac:dyDescent="0.2">
      <c r="A43" s="11" t="s">
        <v>205</v>
      </c>
      <c r="C43" s="13">
        <v>0</v>
      </c>
      <c r="E43" s="13">
        <v>0</v>
      </c>
      <c r="G43" s="13">
        <v>0</v>
      </c>
      <c r="I43" s="13">
        <v>0</v>
      </c>
      <c r="K43" s="13">
        <v>36100</v>
      </c>
      <c r="M43" s="13">
        <v>30762092362</v>
      </c>
      <c r="O43" s="13">
        <v>25751959611</v>
      </c>
      <c r="Q43" s="69">
        <v>5015709389</v>
      </c>
      <c r="R43" s="69"/>
      <c r="V43" s="28"/>
    </row>
    <row r="44" spans="1:22" ht="21.75" customHeight="1" thickBot="1" x14ac:dyDescent="0.25">
      <c r="A44" s="15" t="s">
        <v>34</v>
      </c>
      <c r="C44" s="16">
        <v>68577184</v>
      </c>
      <c r="E44" s="16">
        <v>4077939310549</v>
      </c>
      <c r="G44" s="16">
        <v>4384727362230</v>
      </c>
      <c r="I44" s="16">
        <v>-306788051681</v>
      </c>
      <c r="K44" s="16">
        <v>709946445</v>
      </c>
      <c r="M44" s="16">
        <v>12964124976249</v>
      </c>
      <c r="O44" s="16">
        <v>14436923907949</v>
      </c>
      <c r="Q44" s="92">
        <f>SUM(Q8:R43)</f>
        <v>492978167584</v>
      </c>
      <c r="R44" s="92"/>
    </row>
    <row r="45" spans="1:22" ht="13.5" thickTop="1" x14ac:dyDescent="0.2"/>
    <row r="46" spans="1:22" x14ac:dyDescent="0.2">
      <c r="Q46" s="28"/>
    </row>
    <row r="47" spans="1:22" x14ac:dyDescent="0.2">
      <c r="Q47" s="28">
        <f>Q44-'درآمد سرمایه گذاری در اوراق به'!P34-'درآمد سرمایه گذاری در صندوق'!S35-'درآمد سرمایه گذاری در سهام'!S31</f>
        <v>0</v>
      </c>
    </row>
    <row r="48" spans="1:22" x14ac:dyDescent="0.2">
      <c r="Q48" s="28"/>
    </row>
    <row r="49" spans="17:17" x14ac:dyDescent="0.2">
      <c r="Q49" s="28"/>
    </row>
    <row r="50" spans="17:17" x14ac:dyDescent="0.2">
      <c r="Q50" s="28"/>
    </row>
    <row r="51" spans="17:17" x14ac:dyDescent="0.2">
      <c r="Q51" s="28"/>
    </row>
  </sheetData>
  <autoFilter ref="A7:V44" xr:uid="{00000000-0009-0000-0000-000012000000}">
    <filterColumn colId="16" showButton="0"/>
  </autoFilter>
  <mergeCells count="9">
    <mergeCell ref="Q44:R44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9" scale="70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  <pageSetUpPr fitToPage="1"/>
  </sheetPr>
  <dimension ref="A1:V67"/>
  <sheetViews>
    <sheetView rightToLeft="1" topLeftCell="B40" workbookViewId="0">
      <selection activeCell="R64" sqref="R64"/>
    </sheetView>
  </sheetViews>
  <sheetFormatPr defaultRowHeight="12.75" x14ac:dyDescent="0.2"/>
  <cols>
    <col min="1" max="1" width="40.28515625" customWidth="1"/>
    <col min="2" max="2" width="1.28515625" customWidth="1"/>
    <col min="3" max="3" width="12.140625" customWidth="1"/>
    <col min="4" max="4" width="1.28515625" customWidth="1"/>
    <col min="5" max="5" width="19" customWidth="1"/>
    <col min="6" max="6" width="1.28515625" customWidth="1"/>
    <col min="7" max="7" width="18.85546875" customWidth="1"/>
    <col min="8" max="8" width="1.28515625" customWidth="1"/>
    <col min="9" max="9" width="26.28515625" customWidth="1"/>
    <col min="10" max="10" width="1.28515625" customWidth="1"/>
    <col min="11" max="11" width="12.140625" customWidth="1"/>
    <col min="12" max="12" width="1.28515625" customWidth="1"/>
    <col min="13" max="13" width="19" customWidth="1"/>
    <col min="14" max="14" width="1.28515625" customWidth="1"/>
    <col min="15" max="15" width="18.85546875" customWidth="1"/>
    <col min="16" max="16" width="1.28515625" customWidth="1"/>
    <col min="17" max="17" width="16.140625" style="75" bestFit="1" customWidth="1"/>
    <col min="18" max="18" width="7" customWidth="1"/>
    <col min="19" max="19" width="0.28515625" customWidth="1"/>
    <col min="22" max="22" width="14.85546875" style="28" bestFit="1" customWidth="1"/>
  </cols>
  <sheetData>
    <row r="1" spans="1:22" ht="29.1" customHeight="1" x14ac:dyDescent="0.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</row>
    <row r="2" spans="1:22" ht="21.75" customHeight="1" x14ac:dyDescent="0.2">
      <c r="A2" s="78" t="s">
        <v>151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</row>
    <row r="3" spans="1:22" ht="21.75" customHeight="1" x14ac:dyDescent="0.2">
      <c r="A3" s="78" t="s">
        <v>2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</row>
    <row r="4" spans="1:22" ht="14.45" customHeight="1" x14ac:dyDescent="0.2"/>
    <row r="5" spans="1:22" ht="14.45" customHeight="1" x14ac:dyDescent="0.2">
      <c r="A5" s="89" t="s">
        <v>267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</row>
    <row r="6" spans="1:22" ht="14.45" customHeight="1" x14ac:dyDescent="0.2">
      <c r="A6" s="85" t="s">
        <v>154</v>
      </c>
      <c r="C6" s="85" t="s">
        <v>170</v>
      </c>
      <c r="D6" s="85"/>
      <c r="E6" s="85"/>
      <c r="F6" s="85"/>
      <c r="G6" s="85"/>
      <c r="H6" s="85"/>
      <c r="I6" s="85"/>
      <c r="K6" s="85" t="s">
        <v>171</v>
      </c>
      <c r="L6" s="85"/>
      <c r="M6" s="85"/>
      <c r="N6" s="85"/>
      <c r="O6" s="85"/>
      <c r="P6" s="85"/>
      <c r="Q6" s="85"/>
      <c r="R6" s="85"/>
      <c r="V6"/>
    </row>
    <row r="7" spans="1:22" ht="34.5" customHeight="1" x14ac:dyDescent="0.2">
      <c r="A7" s="85"/>
      <c r="C7" s="21" t="s">
        <v>13</v>
      </c>
      <c r="D7" s="3"/>
      <c r="E7" s="21" t="s">
        <v>15</v>
      </c>
      <c r="F7" s="3"/>
      <c r="G7" s="21" t="s">
        <v>253</v>
      </c>
      <c r="H7" s="3"/>
      <c r="I7" s="21" t="s">
        <v>268</v>
      </c>
      <c r="K7" s="21" t="s">
        <v>13</v>
      </c>
      <c r="L7" s="3"/>
      <c r="M7" s="21" t="s">
        <v>15</v>
      </c>
      <c r="N7" s="3"/>
      <c r="O7" s="21" t="s">
        <v>253</v>
      </c>
      <c r="P7" s="3"/>
      <c r="Q7" s="96" t="s">
        <v>268</v>
      </c>
      <c r="R7" s="96"/>
      <c r="V7"/>
    </row>
    <row r="8" spans="1:22" ht="21.75" customHeight="1" x14ac:dyDescent="0.2">
      <c r="A8" s="5" t="s">
        <v>65</v>
      </c>
      <c r="C8" s="6">
        <v>6791000</v>
      </c>
      <c r="E8" s="6">
        <v>200435749565</v>
      </c>
      <c r="G8" s="6">
        <v>207557832037</v>
      </c>
      <c r="I8" s="6">
        <v>-7122082471</v>
      </c>
      <c r="K8" s="6">
        <v>6791000</v>
      </c>
      <c r="M8" s="6">
        <v>200435749565</v>
      </c>
      <c r="O8" s="6">
        <f t="shared" ref="O8:O13" si="0">M8-Q8</f>
        <v>162485224394</v>
      </c>
      <c r="Q8" s="67">
        <v>37950525171</v>
      </c>
      <c r="R8" s="67"/>
    </row>
    <row r="9" spans="1:22" ht="21.75" customHeight="1" x14ac:dyDescent="0.2">
      <c r="A9" s="8" t="s">
        <v>28</v>
      </c>
      <c r="C9" s="9">
        <v>50000000</v>
      </c>
      <c r="E9" s="9">
        <v>604978830000</v>
      </c>
      <c r="G9" s="9">
        <v>592105882500</v>
      </c>
      <c r="I9" s="9">
        <v>12872947500</v>
      </c>
      <c r="K9" s="9">
        <v>50000000</v>
      </c>
      <c r="M9" s="9">
        <v>604978830000</v>
      </c>
      <c r="O9" s="9">
        <f t="shared" si="0"/>
        <v>499656188500</v>
      </c>
      <c r="Q9" s="68">
        <v>105322641500</v>
      </c>
      <c r="R9" s="68"/>
      <c r="V9"/>
    </row>
    <row r="10" spans="1:22" ht="21.75" customHeight="1" x14ac:dyDescent="0.2">
      <c r="A10" s="8" t="s">
        <v>33</v>
      </c>
      <c r="C10" s="9">
        <v>25155765</v>
      </c>
      <c r="E10" s="9">
        <v>67491432047</v>
      </c>
      <c r="G10" s="9">
        <v>74895979015</v>
      </c>
      <c r="I10" s="9">
        <v>-7404546967</v>
      </c>
      <c r="K10" s="9">
        <v>25155765</v>
      </c>
      <c r="M10" s="9">
        <v>67491432047</v>
      </c>
      <c r="O10" s="9">
        <f t="shared" si="0"/>
        <v>74895979015</v>
      </c>
      <c r="Q10" s="68">
        <v>-7404546968</v>
      </c>
      <c r="R10" s="68"/>
      <c r="V10"/>
    </row>
    <row r="11" spans="1:22" ht="21.75" customHeight="1" x14ac:dyDescent="0.2">
      <c r="A11" s="8" t="s">
        <v>68</v>
      </c>
      <c r="C11" s="9">
        <v>21564</v>
      </c>
      <c r="E11" s="9">
        <v>83544521076</v>
      </c>
      <c r="G11" s="9">
        <v>82559865708</v>
      </c>
      <c r="I11" s="9">
        <v>984655368</v>
      </c>
      <c r="K11" s="9">
        <v>21564</v>
      </c>
      <c r="M11" s="9">
        <v>83544521076</v>
      </c>
      <c r="O11" s="9">
        <f t="shared" si="0"/>
        <v>65670639012</v>
      </c>
      <c r="Q11" s="68">
        <v>17873882064</v>
      </c>
      <c r="R11" s="68"/>
    </row>
    <row r="12" spans="1:22" ht="21.75" customHeight="1" x14ac:dyDescent="0.2">
      <c r="A12" s="8" t="s">
        <v>66</v>
      </c>
      <c r="C12" s="9">
        <v>7524000</v>
      </c>
      <c r="E12" s="9">
        <v>96929311594</v>
      </c>
      <c r="G12" s="9">
        <v>95929807916</v>
      </c>
      <c r="I12" s="9">
        <v>999503678</v>
      </c>
      <c r="K12" s="9">
        <v>7524000</v>
      </c>
      <c r="M12" s="9">
        <v>96929311594</v>
      </c>
      <c r="O12" s="9">
        <f t="shared" si="0"/>
        <v>100109952992</v>
      </c>
      <c r="Q12" s="68">
        <v>-3180641398</v>
      </c>
      <c r="R12" s="68"/>
    </row>
    <row r="13" spans="1:22" ht="21.75" customHeight="1" x14ac:dyDescent="0.2">
      <c r="A13" s="8" t="s">
        <v>61</v>
      </c>
      <c r="C13" s="9">
        <v>1500000</v>
      </c>
      <c r="E13" s="9">
        <v>28615978125</v>
      </c>
      <c r="G13" s="9">
        <v>28774789312</v>
      </c>
      <c r="I13" s="9">
        <v>-158811187</v>
      </c>
      <c r="K13" s="9">
        <v>1500000</v>
      </c>
      <c r="M13" s="9">
        <v>28615978125</v>
      </c>
      <c r="O13" s="9">
        <f t="shared" si="0"/>
        <v>22332812392</v>
      </c>
      <c r="Q13" s="68">
        <v>6283165733</v>
      </c>
      <c r="R13" s="68"/>
    </row>
    <row r="14" spans="1:22" ht="21.75" customHeight="1" x14ac:dyDescent="0.2">
      <c r="A14" s="8" t="s">
        <v>25</v>
      </c>
      <c r="C14" s="9">
        <v>29431752</v>
      </c>
      <c r="E14" s="9">
        <v>521645767737</v>
      </c>
      <c r="G14" s="9">
        <v>576355671589</v>
      </c>
      <c r="I14" s="9">
        <v>-54709903851</v>
      </c>
      <c r="K14" s="9">
        <v>29431752</v>
      </c>
      <c r="M14" s="9">
        <v>521645767737</v>
      </c>
      <c r="O14" s="9">
        <v>365415347114</v>
      </c>
      <c r="Q14" s="68">
        <f>M14-O14</f>
        <v>156230420623</v>
      </c>
      <c r="R14" s="68"/>
      <c r="V14"/>
    </row>
    <row r="15" spans="1:22" ht="21.75" customHeight="1" x14ac:dyDescent="0.2">
      <c r="A15" s="8" t="s">
        <v>23</v>
      </c>
      <c r="C15" s="9">
        <v>35500000</v>
      </c>
      <c r="E15" s="9">
        <v>122275605375</v>
      </c>
      <c r="G15" s="9">
        <v>121025587500</v>
      </c>
      <c r="I15" s="9">
        <v>1250017875</v>
      </c>
      <c r="K15" s="9">
        <v>35500000</v>
      </c>
      <c r="M15" s="9">
        <v>122275605375</v>
      </c>
      <c r="O15" s="9">
        <f>M15-Q15</f>
        <v>125483160276</v>
      </c>
      <c r="Q15" s="68">
        <v>-3207554901</v>
      </c>
      <c r="R15" s="68"/>
      <c r="V15"/>
    </row>
    <row r="16" spans="1:22" ht="21.75" customHeight="1" x14ac:dyDescent="0.2">
      <c r="A16" s="8" t="s">
        <v>22</v>
      </c>
      <c r="C16" s="9">
        <v>18520000</v>
      </c>
      <c r="E16" s="9">
        <v>38347625898</v>
      </c>
      <c r="G16" s="9">
        <v>38016249390</v>
      </c>
      <c r="I16" s="9">
        <v>331376508</v>
      </c>
      <c r="K16" s="9">
        <v>18520000</v>
      </c>
      <c r="M16" s="9">
        <v>38347625898</v>
      </c>
      <c r="O16" s="9">
        <f>M16-Q16</f>
        <v>47313201412</v>
      </c>
      <c r="Q16" s="68">
        <v>-8965575514</v>
      </c>
      <c r="R16" s="68"/>
      <c r="V16"/>
    </row>
    <row r="17" spans="1:22" ht="21.75" customHeight="1" x14ac:dyDescent="0.2">
      <c r="A17" s="8" t="s">
        <v>32</v>
      </c>
      <c r="C17" s="9">
        <v>4692065</v>
      </c>
      <c r="E17" s="9">
        <v>8194906653</v>
      </c>
      <c r="G17" s="9">
        <v>8955162649</v>
      </c>
      <c r="I17" s="9">
        <v>-760255995</v>
      </c>
      <c r="K17" s="9">
        <v>4692065</v>
      </c>
      <c r="M17" s="9">
        <v>8194906653</v>
      </c>
      <c r="O17" s="9">
        <f>M17-Q17</f>
        <v>9141728549</v>
      </c>
      <c r="Q17" s="68">
        <v>-946821896</v>
      </c>
      <c r="R17" s="68"/>
      <c r="V17"/>
    </row>
    <row r="18" spans="1:22" ht="21.75" customHeight="1" x14ac:dyDescent="0.2">
      <c r="A18" s="8" t="s">
        <v>70</v>
      </c>
      <c r="C18" s="9">
        <v>67248</v>
      </c>
      <c r="E18" s="9">
        <v>191993111585</v>
      </c>
      <c r="G18" s="9">
        <v>190873206304</v>
      </c>
      <c r="I18" s="9">
        <v>1119905281</v>
      </c>
      <c r="K18" s="9">
        <v>67248</v>
      </c>
      <c r="M18" s="9">
        <v>191993111585</v>
      </c>
      <c r="O18" s="9">
        <f>M18-Q18</f>
        <v>188847293571</v>
      </c>
      <c r="Q18" s="68">
        <v>3145818014</v>
      </c>
      <c r="R18" s="68"/>
    </row>
    <row r="19" spans="1:22" ht="21.75" customHeight="1" x14ac:dyDescent="0.2">
      <c r="A19" s="8" t="s">
        <v>29</v>
      </c>
      <c r="C19" s="9">
        <v>6100000</v>
      </c>
      <c r="E19" s="9">
        <v>166145517000</v>
      </c>
      <c r="G19" s="9">
        <v>198320251009</v>
      </c>
      <c r="I19" s="9">
        <v>-32174734009</v>
      </c>
      <c r="K19" s="9">
        <v>6100000</v>
      </c>
      <c r="M19" s="9">
        <v>166145517000</v>
      </c>
      <c r="O19" s="9">
        <f>M19-Q19</f>
        <v>194934962185</v>
      </c>
      <c r="Q19" s="68">
        <v>-28789445185</v>
      </c>
      <c r="R19" s="68"/>
      <c r="V19"/>
    </row>
    <row r="20" spans="1:22" ht="21.75" customHeight="1" x14ac:dyDescent="0.2">
      <c r="A20" s="8" t="s">
        <v>195</v>
      </c>
      <c r="C20" s="9">
        <v>10000</v>
      </c>
      <c r="E20" s="9">
        <v>13103310000</v>
      </c>
      <c r="G20" s="9">
        <v>12845120000</v>
      </c>
      <c r="I20" s="9">
        <v>258190000</v>
      </c>
      <c r="K20" s="9">
        <v>10000</v>
      </c>
      <c r="M20" s="9">
        <v>13103310000</v>
      </c>
      <c r="O20" s="9">
        <v>10299520000</v>
      </c>
      <c r="Q20" s="68">
        <v>2803790000</v>
      </c>
      <c r="R20" s="68"/>
    </row>
    <row r="21" spans="1:22" ht="21.75" customHeight="1" x14ac:dyDescent="0.2">
      <c r="A21" s="8" t="s">
        <v>21</v>
      </c>
      <c r="C21" s="9">
        <v>11000000</v>
      </c>
      <c r="E21" s="9">
        <v>44416142100</v>
      </c>
      <c r="G21" s="9">
        <v>48541637535</v>
      </c>
      <c r="I21" s="9">
        <v>-4125495435</v>
      </c>
      <c r="K21" s="9">
        <v>11000000</v>
      </c>
      <c r="M21" s="9">
        <v>44416142100</v>
      </c>
      <c r="O21" s="9">
        <f>M21-Q21</f>
        <v>59383375388</v>
      </c>
      <c r="Q21" s="68">
        <v>-14967233288</v>
      </c>
      <c r="R21" s="68"/>
      <c r="V21"/>
    </row>
    <row r="22" spans="1:22" ht="21.75" customHeight="1" x14ac:dyDescent="0.2">
      <c r="A22" s="8" t="s">
        <v>74</v>
      </c>
      <c r="C22" s="9">
        <v>1000000</v>
      </c>
      <c r="E22" s="9">
        <v>9988125000</v>
      </c>
      <c r="G22" s="9">
        <v>10011600000</v>
      </c>
      <c r="I22" s="9">
        <v>-23475000</v>
      </c>
      <c r="K22" s="9">
        <v>1000000</v>
      </c>
      <c r="M22" s="9">
        <v>9988125000</v>
      </c>
      <c r="O22" s="9">
        <v>10011600000</v>
      </c>
      <c r="Q22" s="68">
        <v>-23475000</v>
      </c>
      <c r="R22" s="68"/>
    </row>
    <row r="23" spans="1:22" ht="21.75" customHeight="1" x14ac:dyDescent="0.2">
      <c r="A23" s="8" t="s">
        <v>19</v>
      </c>
      <c r="C23" s="9">
        <v>30000000</v>
      </c>
      <c r="E23" s="9">
        <v>115170633000</v>
      </c>
      <c r="G23" s="9">
        <v>100826491500</v>
      </c>
      <c r="I23" s="9">
        <v>14344141500</v>
      </c>
      <c r="K23" s="9">
        <v>30000000</v>
      </c>
      <c r="M23" s="9">
        <v>115170633000</v>
      </c>
      <c r="O23" s="9">
        <f t="shared" ref="O23:O29" si="1">M23-Q23</f>
        <v>105607912780</v>
      </c>
      <c r="Q23" s="68">
        <v>9562720220</v>
      </c>
      <c r="R23" s="68"/>
      <c r="V23"/>
    </row>
    <row r="24" spans="1:22" ht="21.75" customHeight="1" x14ac:dyDescent="0.2">
      <c r="A24" s="8" t="s">
        <v>62</v>
      </c>
      <c r="C24" s="9">
        <v>579746</v>
      </c>
      <c r="E24" s="9">
        <v>212514121446</v>
      </c>
      <c r="G24" s="9">
        <v>221356909317</v>
      </c>
      <c r="I24" s="9">
        <v>-8842787870</v>
      </c>
      <c r="K24" s="9">
        <v>579746</v>
      </c>
      <c r="M24" s="9">
        <v>212514121446</v>
      </c>
      <c r="O24" s="9">
        <f t="shared" si="1"/>
        <v>188104350890</v>
      </c>
      <c r="Q24" s="68">
        <v>24409770556</v>
      </c>
      <c r="R24" s="68"/>
    </row>
    <row r="25" spans="1:22" ht="21.75" customHeight="1" x14ac:dyDescent="0.2">
      <c r="A25" s="8" t="s">
        <v>63</v>
      </c>
      <c r="C25" s="9">
        <v>36800000</v>
      </c>
      <c r="E25" s="9">
        <v>1079482264960</v>
      </c>
      <c r="G25" s="9">
        <v>984795813195</v>
      </c>
      <c r="I25" s="9">
        <v>94686451765</v>
      </c>
      <c r="K25" s="9">
        <v>36800000</v>
      </c>
      <c r="M25" s="9">
        <v>1079482264960</v>
      </c>
      <c r="O25" s="9">
        <f t="shared" si="1"/>
        <v>958020959719</v>
      </c>
      <c r="Q25" s="68">
        <v>121461305241</v>
      </c>
      <c r="R25" s="68"/>
    </row>
    <row r="26" spans="1:22" ht="21.75" customHeight="1" x14ac:dyDescent="0.2">
      <c r="A26" s="8" t="s">
        <v>31</v>
      </c>
      <c r="C26" s="9">
        <v>9171026</v>
      </c>
      <c r="E26" s="9">
        <v>147048473916</v>
      </c>
      <c r="G26" s="9">
        <v>151880196865</v>
      </c>
      <c r="I26" s="9">
        <v>-4831722948</v>
      </c>
      <c r="K26" s="9">
        <v>9171026</v>
      </c>
      <c r="M26" s="9">
        <v>147048473916</v>
      </c>
      <c r="O26" s="9">
        <f t="shared" si="1"/>
        <v>152467465724</v>
      </c>
      <c r="Q26" s="68">
        <v>-5418991808</v>
      </c>
      <c r="R26" s="68"/>
      <c r="V26"/>
    </row>
    <row r="27" spans="1:22" ht="21.75" customHeight="1" x14ac:dyDescent="0.2">
      <c r="A27" s="8" t="s">
        <v>57</v>
      </c>
      <c r="C27" s="9">
        <v>18013312</v>
      </c>
      <c r="E27" s="9">
        <v>347244079005</v>
      </c>
      <c r="G27" s="9">
        <v>367934788376</v>
      </c>
      <c r="I27" s="9">
        <v>-20690709370</v>
      </c>
      <c r="K27" s="9">
        <v>18013312</v>
      </c>
      <c r="M27" s="9">
        <v>347244079005</v>
      </c>
      <c r="O27" s="9">
        <f t="shared" si="1"/>
        <v>312370162191</v>
      </c>
      <c r="Q27" s="68">
        <v>34873916814</v>
      </c>
      <c r="R27" s="68"/>
    </row>
    <row r="28" spans="1:22" ht="21.75" customHeight="1" x14ac:dyDescent="0.2">
      <c r="A28" s="8" t="s">
        <v>30</v>
      </c>
      <c r="C28" s="9">
        <v>130000000</v>
      </c>
      <c r="E28" s="9">
        <v>170578980000</v>
      </c>
      <c r="G28" s="9">
        <v>167735997000</v>
      </c>
      <c r="I28" s="9">
        <v>2842983000</v>
      </c>
      <c r="K28" s="9">
        <v>130000000</v>
      </c>
      <c r="M28" s="9">
        <v>170578980000</v>
      </c>
      <c r="O28" s="9">
        <f t="shared" si="1"/>
        <v>206109743783</v>
      </c>
      <c r="Q28" s="68">
        <v>-35530763783</v>
      </c>
      <c r="R28" s="68"/>
      <c r="V28"/>
    </row>
    <row r="29" spans="1:22" ht="21.75" customHeight="1" x14ac:dyDescent="0.2">
      <c r="A29" s="8" t="s">
        <v>58</v>
      </c>
      <c r="C29" s="9">
        <v>28078000</v>
      </c>
      <c r="E29" s="9">
        <v>571550117302</v>
      </c>
      <c r="G29" s="9">
        <v>575476369335</v>
      </c>
      <c r="I29" s="9">
        <v>-3926252032</v>
      </c>
      <c r="K29" s="9">
        <v>28078000</v>
      </c>
      <c r="M29" s="9">
        <v>571550117302</v>
      </c>
      <c r="O29" s="9">
        <f t="shared" si="1"/>
        <v>549240844074</v>
      </c>
      <c r="Q29" s="68">
        <v>22309273228</v>
      </c>
      <c r="R29" s="68"/>
    </row>
    <row r="30" spans="1:22" ht="21.75" customHeight="1" x14ac:dyDescent="0.2">
      <c r="A30" s="8" t="s">
        <v>56</v>
      </c>
      <c r="C30" s="9">
        <v>2000000</v>
      </c>
      <c r="E30" s="9">
        <v>17778862500</v>
      </c>
      <c r="G30" s="9">
        <v>19776487500</v>
      </c>
      <c r="I30" s="9">
        <v>-1997625000</v>
      </c>
      <c r="K30" s="9">
        <v>2000000</v>
      </c>
      <c r="M30" s="9">
        <v>17778862500</v>
      </c>
      <c r="O30" s="9">
        <v>20023200000</v>
      </c>
      <c r="Q30" s="68">
        <v>-2244337500</v>
      </c>
      <c r="R30" s="68"/>
    </row>
    <row r="31" spans="1:22" ht="21.75" customHeight="1" x14ac:dyDescent="0.2">
      <c r="A31" s="8" t="s">
        <v>64</v>
      </c>
      <c r="C31" s="9">
        <v>2283000</v>
      </c>
      <c r="E31" s="9">
        <v>44009576493</v>
      </c>
      <c r="G31" s="9">
        <v>44851701243</v>
      </c>
      <c r="I31" s="9">
        <v>-842124749</v>
      </c>
      <c r="K31" s="9">
        <v>2283000</v>
      </c>
      <c r="M31" s="9">
        <v>44009576493</v>
      </c>
      <c r="O31" s="9">
        <f>M31-Q31</f>
        <v>39867531984</v>
      </c>
      <c r="Q31" s="68">
        <v>4142044509</v>
      </c>
      <c r="R31" s="68"/>
    </row>
    <row r="32" spans="1:22" ht="21.75" customHeight="1" x14ac:dyDescent="0.2">
      <c r="A32" s="8" t="s">
        <v>60</v>
      </c>
      <c r="C32" s="9">
        <v>1000000</v>
      </c>
      <c r="E32" s="9">
        <v>15521546250</v>
      </c>
      <c r="G32" s="9">
        <v>15711320625</v>
      </c>
      <c r="I32" s="9">
        <v>-189774375</v>
      </c>
      <c r="K32" s="9">
        <v>1000000</v>
      </c>
      <c r="M32" s="9">
        <v>15521546250</v>
      </c>
      <c r="O32" s="9">
        <v>10011600000</v>
      </c>
      <c r="Q32" s="68">
        <v>5509946250</v>
      </c>
      <c r="R32" s="68"/>
    </row>
    <row r="33" spans="1:22" ht="21.75" customHeight="1" x14ac:dyDescent="0.2">
      <c r="A33" s="8" t="s">
        <v>71</v>
      </c>
      <c r="C33" s="9">
        <v>130571</v>
      </c>
      <c r="E33" s="9">
        <v>121341458294</v>
      </c>
      <c r="G33" s="9">
        <v>119612808825</v>
      </c>
      <c r="I33" s="9">
        <v>1728649469</v>
      </c>
      <c r="K33" s="9">
        <v>130571</v>
      </c>
      <c r="M33" s="9">
        <v>121341458294</v>
      </c>
      <c r="O33" s="9">
        <f>M33-Q33</f>
        <v>92715333396</v>
      </c>
      <c r="Q33" s="68">
        <v>28626124898</v>
      </c>
      <c r="R33" s="68"/>
    </row>
    <row r="34" spans="1:22" ht="21.75" customHeight="1" x14ac:dyDescent="0.2">
      <c r="A34" s="8" t="s">
        <v>69</v>
      </c>
      <c r="C34" s="9">
        <v>4808154</v>
      </c>
      <c r="E34" s="9">
        <v>119607638904</v>
      </c>
      <c r="G34" s="9">
        <v>122045372982</v>
      </c>
      <c r="I34" s="9">
        <v>-2437734078</v>
      </c>
      <c r="K34" s="9">
        <v>4808154</v>
      </c>
      <c r="M34" s="9">
        <v>119607638904</v>
      </c>
      <c r="O34" s="9">
        <f>M34-Q34</f>
        <v>99999986892</v>
      </c>
      <c r="Q34" s="68">
        <v>19607652012</v>
      </c>
      <c r="R34" s="68"/>
    </row>
    <row r="35" spans="1:22" ht="21.75" customHeight="1" x14ac:dyDescent="0.2">
      <c r="A35" s="8" t="s">
        <v>26</v>
      </c>
      <c r="C35" s="9">
        <v>124500001</v>
      </c>
      <c r="E35" s="9">
        <v>296403346255</v>
      </c>
      <c r="G35" s="9">
        <v>285839077500</v>
      </c>
      <c r="I35" s="9">
        <v>10564268755</v>
      </c>
      <c r="K35" s="9">
        <v>124500001</v>
      </c>
      <c r="M35" s="9">
        <v>296403346255</v>
      </c>
      <c r="O35" s="9">
        <f>M35-Q35</f>
        <v>294712305093</v>
      </c>
      <c r="Q35" s="68">
        <v>1691041162</v>
      </c>
      <c r="R35" s="68"/>
      <c r="V35"/>
    </row>
    <row r="36" spans="1:22" ht="21.75" customHeight="1" x14ac:dyDescent="0.2">
      <c r="A36" s="8" t="s">
        <v>27</v>
      </c>
      <c r="C36" s="9">
        <v>4000000</v>
      </c>
      <c r="E36" s="9">
        <v>68549688000</v>
      </c>
      <c r="G36" s="9">
        <v>71571600000</v>
      </c>
      <c r="I36" s="9">
        <v>-3021912000</v>
      </c>
      <c r="K36" s="9">
        <v>4000000</v>
      </c>
      <c r="M36" s="9">
        <v>68549688000</v>
      </c>
      <c r="O36" s="9">
        <v>74945834956</v>
      </c>
      <c r="Q36" s="68">
        <v>-6396146956</v>
      </c>
      <c r="R36" s="68"/>
      <c r="V36"/>
    </row>
    <row r="37" spans="1:22" ht="21.75" customHeight="1" x14ac:dyDescent="0.2">
      <c r="A37" s="8" t="s">
        <v>59</v>
      </c>
      <c r="C37" s="9">
        <v>2000000</v>
      </c>
      <c r="E37" s="9">
        <v>26728222500</v>
      </c>
      <c r="G37" s="9">
        <v>26168887500</v>
      </c>
      <c r="I37" s="9">
        <v>559335000</v>
      </c>
      <c r="K37" s="9">
        <v>2000000</v>
      </c>
      <c r="M37" s="9">
        <v>26728222500</v>
      </c>
      <c r="O37" s="9">
        <f t="shared" ref="O37:O50" si="2">M37-Q37</f>
        <v>23871618750</v>
      </c>
      <c r="Q37" s="68">
        <v>2856603750</v>
      </c>
      <c r="R37" s="68"/>
    </row>
    <row r="38" spans="1:22" ht="21.75" customHeight="1" x14ac:dyDescent="0.2">
      <c r="A38" s="8" t="s">
        <v>20</v>
      </c>
      <c r="C38" s="9">
        <v>35000000</v>
      </c>
      <c r="E38" s="9">
        <v>98634611250</v>
      </c>
      <c r="G38" s="9">
        <v>103122747000</v>
      </c>
      <c r="I38" s="9">
        <v>-4488135750</v>
      </c>
      <c r="K38" s="9">
        <v>35000000</v>
      </c>
      <c r="M38" s="9">
        <v>98634611250</v>
      </c>
      <c r="O38" s="9">
        <f t="shared" si="2"/>
        <v>123168808221</v>
      </c>
      <c r="Q38" s="68">
        <v>-24534196971</v>
      </c>
      <c r="R38" s="68"/>
      <c r="V38"/>
    </row>
    <row r="39" spans="1:22" ht="21.75" customHeight="1" x14ac:dyDescent="0.2">
      <c r="A39" s="8" t="s">
        <v>24</v>
      </c>
      <c r="C39" s="9">
        <v>30231848</v>
      </c>
      <c r="E39" s="9">
        <v>278882267720</v>
      </c>
      <c r="G39" s="9">
        <v>291504094492</v>
      </c>
      <c r="I39" s="9">
        <v>-12621826771</v>
      </c>
      <c r="K39" s="9">
        <v>30231848</v>
      </c>
      <c r="M39" s="9">
        <v>278882267720</v>
      </c>
      <c r="O39" s="9">
        <f t="shared" si="2"/>
        <v>311787455011</v>
      </c>
      <c r="Q39" s="68">
        <v>-32905187291</v>
      </c>
      <c r="R39" s="68"/>
      <c r="V39"/>
    </row>
    <row r="40" spans="1:22" ht="21.75" customHeight="1" x14ac:dyDescent="0.2">
      <c r="A40" s="8" t="s">
        <v>105</v>
      </c>
      <c r="C40" s="9">
        <v>1840000</v>
      </c>
      <c r="E40" s="9">
        <v>1747683175000</v>
      </c>
      <c r="G40" s="9">
        <v>1747683175000</v>
      </c>
      <c r="I40" s="9">
        <v>0</v>
      </c>
      <c r="K40" s="9">
        <v>1840000</v>
      </c>
      <c r="M40" s="9">
        <v>1747683175000</v>
      </c>
      <c r="O40" s="9">
        <f t="shared" si="2"/>
        <v>1572914857500</v>
      </c>
      <c r="Q40" s="68">
        <v>174768317500</v>
      </c>
      <c r="R40" s="68"/>
      <c r="V40"/>
    </row>
    <row r="41" spans="1:22" ht="21.75" customHeight="1" x14ac:dyDescent="0.2">
      <c r="A41" s="8" t="s">
        <v>103</v>
      </c>
      <c r="C41" s="9">
        <v>1200000</v>
      </c>
      <c r="E41" s="9">
        <v>1199782500000</v>
      </c>
      <c r="G41" s="9">
        <v>1199782500000</v>
      </c>
      <c r="I41" s="9">
        <v>0</v>
      </c>
      <c r="K41" s="9">
        <v>1200000</v>
      </c>
      <c r="M41" s="9">
        <v>1199782500000</v>
      </c>
      <c r="O41" s="9">
        <f t="shared" si="2"/>
        <v>983888000000</v>
      </c>
      <c r="Q41" s="68">
        <v>215894500000</v>
      </c>
      <c r="R41" s="68"/>
      <c r="V41"/>
    </row>
    <row r="42" spans="1:22" ht="21.75" customHeight="1" x14ac:dyDescent="0.2">
      <c r="A42" s="8" t="s">
        <v>111</v>
      </c>
      <c r="C42" s="9">
        <v>225000</v>
      </c>
      <c r="E42" s="9">
        <v>175018272187</v>
      </c>
      <c r="G42" s="9">
        <v>159266627690</v>
      </c>
      <c r="I42" s="9">
        <v>15751644497</v>
      </c>
      <c r="K42" s="9">
        <v>225000</v>
      </c>
      <c r="M42" s="9">
        <v>175018272187</v>
      </c>
      <c r="O42" s="9">
        <f t="shared" si="2"/>
        <v>169126661999</v>
      </c>
      <c r="Q42" s="68">
        <v>5891610188</v>
      </c>
      <c r="R42" s="68"/>
      <c r="V42"/>
    </row>
    <row r="43" spans="1:22" ht="21.75" customHeight="1" x14ac:dyDescent="0.2">
      <c r="A43" s="8" t="s">
        <v>88</v>
      </c>
      <c r="C43" s="9">
        <v>880000</v>
      </c>
      <c r="E43" s="9">
        <v>782970060950</v>
      </c>
      <c r="G43" s="9">
        <v>696850392969</v>
      </c>
      <c r="I43" s="9">
        <v>86119667981</v>
      </c>
      <c r="K43" s="9">
        <v>880000</v>
      </c>
      <c r="M43" s="9">
        <v>782970060950</v>
      </c>
      <c r="O43" s="9">
        <f t="shared" si="2"/>
        <v>596971779250</v>
      </c>
      <c r="Q43" s="68">
        <v>185998281700</v>
      </c>
      <c r="R43" s="68"/>
      <c r="V43"/>
    </row>
    <row r="44" spans="1:22" ht="21.75" customHeight="1" x14ac:dyDescent="0.2">
      <c r="A44" s="8" t="s">
        <v>126</v>
      </c>
      <c r="C44" s="9">
        <v>350000</v>
      </c>
      <c r="E44" s="9">
        <v>349936562500</v>
      </c>
      <c r="G44" s="9">
        <v>350055937500</v>
      </c>
      <c r="I44" s="9">
        <v>-119375000</v>
      </c>
      <c r="K44" s="9">
        <v>350000</v>
      </c>
      <c r="M44" s="9">
        <v>349936562500</v>
      </c>
      <c r="O44" s="9">
        <f t="shared" si="2"/>
        <v>350055937500</v>
      </c>
      <c r="Q44" s="68">
        <v>-119375000</v>
      </c>
      <c r="R44" s="68"/>
      <c r="V44"/>
    </row>
    <row r="45" spans="1:22" ht="21.75" customHeight="1" x14ac:dyDescent="0.2">
      <c r="A45" s="8" t="s">
        <v>97</v>
      </c>
      <c r="C45" s="9">
        <v>957700</v>
      </c>
      <c r="E45" s="9">
        <v>755124482875</v>
      </c>
      <c r="G45" s="9">
        <v>677038203579</v>
      </c>
      <c r="I45" s="9">
        <v>78086279296</v>
      </c>
      <c r="K45" s="9">
        <v>957700</v>
      </c>
      <c r="M45" s="9">
        <v>755124482875</v>
      </c>
      <c r="O45" s="9">
        <f t="shared" si="2"/>
        <v>584091114293</v>
      </c>
      <c r="Q45" s="68">
        <v>171033368582</v>
      </c>
      <c r="R45" s="68"/>
      <c r="V45"/>
    </row>
    <row r="46" spans="1:22" ht="21.75" customHeight="1" x14ac:dyDescent="0.2">
      <c r="A46" s="8" t="s">
        <v>100</v>
      </c>
      <c r="C46" s="9">
        <v>1874200</v>
      </c>
      <c r="E46" s="9">
        <v>1525884443307</v>
      </c>
      <c r="G46" s="9">
        <v>1470140847066</v>
      </c>
      <c r="I46" s="9">
        <v>55743596241</v>
      </c>
      <c r="K46" s="9">
        <v>1874200</v>
      </c>
      <c r="M46" s="9">
        <v>1525884443307</v>
      </c>
      <c r="O46" s="9">
        <f t="shared" si="2"/>
        <v>1133872868283</v>
      </c>
      <c r="Q46" s="68">
        <v>392011575024</v>
      </c>
      <c r="R46" s="68"/>
      <c r="V46"/>
    </row>
    <row r="47" spans="1:22" ht="21.75" customHeight="1" x14ac:dyDescent="0.2">
      <c r="A47" s="8" t="s">
        <v>114</v>
      </c>
      <c r="C47" s="9">
        <v>420000</v>
      </c>
      <c r="E47" s="9">
        <v>412209873416</v>
      </c>
      <c r="G47" s="9">
        <v>412209873416</v>
      </c>
      <c r="I47" s="9">
        <v>0</v>
      </c>
      <c r="K47" s="9">
        <v>420000</v>
      </c>
      <c r="M47" s="9">
        <v>412209873416</v>
      </c>
      <c r="O47" s="9">
        <f t="shared" si="2"/>
        <v>382866963436</v>
      </c>
      <c r="Q47" s="68">
        <v>29342909980</v>
      </c>
      <c r="R47" s="68"/>
      <c r="V47"/>
    </row>
    <row r="48" spans="1:22" ht="21.75" customHeight="1" x14ac:dyDescent="0.2">
      <c r="A48" s="8" t="s">
        <v>132</v>
      </c>
      <c r="C48" s="9">
        <v>2050000</v>
      </c>
      <c r="E48" s="9">
        <v>1890167345062</v>
      </c>
      <c r="G48" s="9">
        <v>1826598074687</v>
      </c>
      <c r="I48" s="9">
        <v>63569270375</v>
      </c>
      <c r="K48" s="9">
        <v>2050000</v>
      </c>
      <c r="M48" s="9">
        <v>1890167345062</v>
      </c>
      <c r="O48" s="9">
        <f t="shared" si="2"/>
        <v>1826598074687</v>
      </c>
      <c r="Q48" s="68">
        <v>63569270375</v>
      </c>
      <c r="R48" s="68"/>
      <c r="V48"/>
    </row>
    <row r="49" spans="1:22" ht="21.75" customHeight="1" x14ac:dyDescent="0.2">
      <c r="A49" s="8" t="s">
        <v>117</v>
      </c>
      <c r="C49" s="9">
        <v>1000000</v>
      </c>
      <c r="E49" s="9">
        <v>985721305625</v>
      </c>
      <c r="G49" s="9">
        <v>976462984000</v>
      </c>
      <c r="I49" s="9">
        <v>9258321625</v>
      </c>
      <c r="K49" s="9">
        <v>1000000</v>
      </c>
      <c r="M49" s="9">
        <v>985721305625</v>
      </c>
      <c r="O49" s="9">
        <f t="shared" si="2"/>
        <v>962320000000</v>
      </c>
      <c r="Q49" s="68">
        <v>23401305625</v>
      </c>
      <c r="R49" s="68"/>
      <c r="V49"/>
    </row>
    <row r="50" spans="1:22" ht="21.75" customHeight="1" x14ac:dyDescent="0.2">
      <c r="A50" s="8" t="s">
        <v>120</v>
      </c>
      <c r="C50" s="9">
        <v>1225000</v>
      </c>
      <c r="E50" s="9">
        <v>1128620650423</v>
      </c>
      <c r="G50" s="9">
        <v>1036529594953</v>
      </c>
      <c r="I50" s="9">
        <v>92091055470</v>
      </c>
      <c r="K50" s="9">
        <v>1225000</v>
      </c>
      <c r="M50" s="9">
        <v>1128620650423</v>
      </c>
      <c r="O50" s="9">
        <f t="shared" si="2"/>
        <v>1055065143750</v>
      </c>
      <c r="Q50" s="68">
        <v>73555506673</v>
      </c>
      <c r="R50" s="68"/>
      <c r="V50"/>
    </row>
    <row r="51" spans="1:22" ht="21.75" customHeight="1" x14ac:dyDescent="0.2">
      <c r="A51" s="8" t="s">
        <v>108</v>
      </c>
      <c r="C51" s="9">
        <v>1000000</v>
      </c>
      <c r="E51" s="9">
        <v>999818750000</v>
      </c>
      <c r="G51" s="9">
        <v>999818750000</v>
      </c>
      <c r="I51" s="9">
        <v>0</v>
      </c>
      <c r="K51" s="9">
        <v>1000000</v>
      </c>
      <c r="M51" s="9">
        <v>999818750000</v>
      </c>
      <c r="O51" s="9">
        <v>999818750000</v>
      </c>
      <c r="Q51" s="68">
        <v>0</v>
      </c>
      <c r="R51" s="68"/>
      <c r="V51"/>
    </row>
    <row r="52" spans="1:22" ht="21.75" customHeight="1" x14ac:dyDescent="0.2">
      <c r="A52" s="8" t="s">
        <v>91</v>
      </c>
      <c r="C52" s="9">
        <v>151609</v>
      </c>
      <c r="E52" s="9">
        <v>122561238698</v>
      </c>
      <c r="G52" s="9">
        <v>109555392626</v>
      </c>
      <c r="I52" s="9">
        <v>13005846072</v>
      </c>
      <c r="K52" s="9">
        <v>151609</v>
      </c>
      <c r="M52" s="9">
        <v>122561238698</v>
      </c>
      <c r="O52" s="9">
        <f>M52-Q52</f>
        <v>100988122870</v>
      </c>
      <c r="Q52" s="68">
        <v>21573115828</v>
      </c>
      <c r="R52" s="68"/>
      <c r="V52"/>
    </row>
    <row r="53" spans="1:22" ht="21.75" customHeight="1" x14ac:dyDescent="0.2">
      <c r="A53" s="8" t="s">
        <v>84</v>
      </c>
      <c r="C53" s="9">
        <v>500000</v>
      </c>
      <c r="E53" s="9">
        <v>289947437500</v>
      </c>
      <c r="G53" s="9">
        <v>261577580468</v>
      </c>
      <c r="I53" s="9">
        <v>28369857032</v>
      </c>
      <c r="K53" s="9">
        <v>500000</v>
      </c>
      <c r="M53" s="9">
        <v>289947437500</v>
      </c>
      <c r="O53" s="9">
        <f>M53-Q53</f>
        <v>266519165625</v>
      </c>
      <c r="Q53" s="68">
        <v>23428271875</v>
      </c>
      <c r="R53" s="68"/>
      <c r="V53"/>
    </row>
    <row r="54" spans="1:22" ht="21.75" customHeight="1" x14ac:dyDescent="0.2">
      <c r="A54" s="8" t="s">
        <v>94</v>
      </c>
      <c r="C54" s="9">
        <v>50614</v>
      </c>
      <c r="E54" s="9">
        <v>29094738782</v>
      </c>
      <c r="G54" s="9">
        <v>26082941945</v>
      </c>
      <c r="I54" s="9">
        <v>3011796837</v>
      </c>
      <c r="K54" s="9">
        <v>50614</v>
      </c>
      <c r="M54" s="9">
        <v>29094738782</v>
      </c>
      <c r="O54" s="9">
        <f>M54-Q54</f>
        <v>27267185070</v>
      </c>
      <c r="Q54" s="68">
        <v>1827553712</v>
      </c>
      <c r="R54" s="68"/>
      <c r="V54"/>
    </row>
    <row r="55" spans="1:22" ht="21.75" customHeight="1" x14ac:dyDescent="0.2">
      <c r="A55" s="8" t="s">
        <v>123</v>
      </c>
      <c r="C55" s="9">
        <v>1579612</v>
      </c>
      <c r="E55" s="9">
        <v>1505887050492</v>
      </c>
      <c r="G55" s="9">
        <v>1505887050492</v>
      </c>
      <c r="I55" s="9">
        <v>0</v>
      </c>
      <c r="K55" s="9">
        <v>1579612</v>
      </c>
      <c r="M55" s="9">
        <v>1505887050492</v>
      </c>
      <c r="O55" s="9">
        <f>M55-Q55</f>
        <v>1499999555200</v>
      </c>
      <c r="Q55" s="68">
        <v>5887495292</v>
      </c>
      <c r="R55" s="68"/>
      <c r="V55"/>
    </row>
    <row r="56" spans="1:22" ht="21.75" customHeight="1" x14ac:dyDescent="0.2">
      <c r="A56" s="11" t="s">
        <v>129</v>
      </c>
      <c r="C56" s="13">
        <v>11046941</v>
      </c>
      <c r="E56" s="13">
        <v>10942519024989</v>
      </c>
      <c r="G56" s="13">
        <v>10636989019490</v>
      </c>
      <c r="I56" s="13">
        <v>305530005499</v>
      </c>
      <c r="K56" s="13">
        <v>11046941</v>
      </c>
      <c r="M56" s="13">
        <v>10942519024989</v>
      </c>
      <c r="O56" s="13">
        <f>M56-Q56</f>
        <v>10636989019490</v>
      </c>
      <c r="Q56" s="69">
        <v>305530005499</v>
      </c>
      <c r="R56" s="69"/>
      <c r="V56"/>
    </row>
    <row r="57" spans="1:22" ht="21.75" customHeight="1" x14ac:dyDescent="0.2">
      <c r="A57" s="15" t="s">
        <v>34</v>
      </c>
      <c r="C57" s="16">
        <v>682259728</v>
      </c>
      <c r="E57" s="16">
        <f>SUM(E8:E56)</f>
        <v>30772098733356</v>
      </c>
      <c r="G57" s="16">
        <f>SUM(G8:G56)</f>
        <v>30049508251600</v>
      </c>
      <c r="I57" s="16">
        <f>SUM(I8:I56)</f>
        <v>722590481766</v>
      </c>
      <c r="K57" s="16">
        <v>682259728</v>
      </c>
      <c r="M57" s="16">
        <f>SUM(M8:M56)</f>
        <v>30772098733356</v>
      </c>
      <c r="O57" s="16">
        <f>SUM(O8:O56)</f>
        <v>28648359297217</v>
      </c>
      <c r="Q57" s="92">
        <f>SUM(Q8:R56)</f>
        <v>2123739436139</v>
      </c>
      <c r="R57" s="92"/>
      <c r="V57"/>
    </row>
    <row r="61" spans="1:22" x14ac:dyDescent="0.2">
      <c r="Q61" s="76"/>
    </row>
    <row r="62" spans="1:22" x14ac:dyDescent="0.2">
      <c r="Q62" s="76"/>
    </row>
    <row r="63" spans="1:22" x14ac:dyDescent="0.2">
      <c r="Q63" s="76"/>
    </row>
    <row r="65" spans="15:17" x14ac:dyDescent="0.2">
      <c r="O65" s="28"/>
    </row>
    <row r="66" spans="15:17" x14ac:dyDescent="0.2">
      <c r="O66" s="28"/>
      <c r="Q66" s="77">
        <f>Q57-'درآمد سرمایه گذاری در اوراق به'!N34-'درآمد سرمایه گذاری در صندوق'!Q35-'درآمد سرمایه گذاری در سهام'!Q31</f>
        <v>0</v>
      </c>
    </row>
    <row r="67" spans="15:17" x14ac:dyDescent="0.2">
      <c r="Q67" s="77"/>
    </row>
  </sheetData>
  <autoFilter ref="A7:V7" xr:uid="{00000000-0009-0000-0000-000013000000}">
    <filterColumn colId="16" showButton="0"/>
  </autoFilter>
  <mergeCells count="9">
    <mergeCell ref="Q57:R57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9" scale="71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Y10"/>
  <sheetViews>
    <sheetView rightToLeft="1" workbookViewId="0">
      <selection activeCell="O19" sqref="O19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 x14ac:dyDescent="0.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</row>
    <row r="2" spans="1:25" ht="21.75" customHeight="1" x14ac:dyDescent="0.2">
      <c r="A2" s="78" t="s">
        <v>151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</row>
    <row r="3" spans="1:25" ht="21.75" customHeight="1" x14ac:dyDescent="0.2">
      <c r="A3" s="78" t="s">
        <v>2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</row>
    <row r="4" spans="1:25" ht="7.35" customHeight="1" x14ac:dyDescent="0.2"/>
    <row r="5" spans="1:25" ht="14.45" customHeight="1" x14ac:dyDescent="0.2">
      <c r="A5" s="89" t="s">
        <v>255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</row>
    <row r="6" spans="1:25" ht="7.35" customHeight="1" x14ac:dyDescent="0.2"/>
    <row r="7" spans="1:25" ht="19.5" customHeight="1" x14ac:dyDescent="0.2">
      <c r="E7" s="85" t="s">
        <v>170</v>
      </c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Y7" s="2" t="s">
        <v>171</v>
      </c>
    </row>
    <row r="8" spans="1:25" ht="37.5" customHeight="1" x14ac:dyDescent="0.2">
      <c r="A8" s="2" t="s">
        <v>256</v>
      </c>
      <c r="C8" s="2" t="s">
        <v>257</v>
      </c>
      <c r="E8" s="21" t="s">
        <v>39</v>
      </c>
      <c r="F8" s="3"/>
      <c r="G8" s="21" t="s">
        <v>13</v>
      </c>
      <c r="H8" s="3"/>
      <c r="I8" s="21" t="s">
        <v>38</v>
      </c>
      <c r="J8" s="3"/>
      <c r="K8" s="21" t="s">
        <v>258</v>
      </c>
      <c r="L8" s="3"/>
      <c r="M8" s="21" t="s">
        <v>259</v>
      </c>
      <c r="N8" s="3"/>
      <c r="O8" s="21" t="s">
        <v>260</v>
      </c>
      <c r="P8" s="3"/>
      <c r="Q8" s="21" t="s">
        <v>261</v>
      </c>
      <c r="R8" s="3"/>
      <c r="S8" s="21" t="s">
        <v>262</v>
      </c>
      <c r="T8" s="3"/>
      <c r="U8" s="21" t="s">
        <v>263</v>
      </c>
      <c r="V8" s="3"/>
      <c r="W8" s="21" t="s">
        <v>264</v>
      </c>
      <c r="Y8" s="21" t="s">
        <v>264</v>
      </c>
    </row>
    <row r="9" spans="1:25" ht="21.75" customHeight="1" x14ac:dyDescent="0.2">
      <c r="A9" s="17" t="s">
        <v>265</v>
      </c>
      <c r="B9" s="12"/>
      <c r="C9" s="17" t="s">
        <v>266</v>
      </c>
      <c r="E9" s="25"/>
      <c r="G9" s="18">
        <v>0</v>
      </c>
      <c r="I9" s="18">
        <v>0</v>
      </c>
      <c r="K9" s="18">
        <v>0</v>
      </c>
      <c r="M9" s="18">
        <v>0</v>
      </c>
      <c r="O9" s="18">
        <v>0</v>
      </c>
      <c r="Q9" s="18">
        <v>0</v>
      </c>
      <c r="S9" s="18">
        <v>0</v>
      </c>
      <c r="U9" s="18">
        <v>0</v>
      </c>
      <c r="W9" s="18">
        <v>0</v>
      </c>
      <c r="Y9" s="18">
        <v>0</v>
      </c>
    </row>
    <row r="10" spans="1:25" ht="21.75" customHeight="1" x14ac:dyDescent="0.2">
      <c r="A10" s="83" t="s">
        <v>34</v>
      </c>
      <c r="B10" s="83"/>
      <c r="C10" s="83"/>
      <c r="E10" s="16"/>
      <c r="G10" s="16"/>
      <c r="I10" s="16"/>
      <c r="K10" s="16">
        <v>0</v>
      </c>
      <c r="M10" s="16">
        <v>0</v>
      </c>
      <c r="O10" s="16">
        <v>0</v>
      </c>
      <c r="Q10" s="16">
        <v>0</v>
      </c>
      <c r="S10" s="16">
        <v>0</v>
      </c>
      <c r="U10" s="16">
        <v>0</v>
      </c>
      <c r="W10" s="16">
        <v>0</v>
      </c>
      <c r="Y10" s="16">
        <v>0</v>
      </c>
    </row>
  </sheetData>
  <mergeCells count="6">
    <mergeCell ref="A10:C10"/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F31"/>
  <sheetViews>
    <sheetView rightToLeft="1" topLeftCell="A4" zoomScaleNormal="100" workbookViewId="0">
      <selection activeCell="W32" sqref="W32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2.5703125" bestFit="1" customWidth="1"/>
    <col min="7" max="7" width="1.28515625" customWidth="1"/>
    <col min="8" max="8" width="18.140625" customWidth="1"/>
    <col min="9" max="9" width="1.28515625" customWidth="1"/>
    <col min="10" max="10" width="19.42578125" bestFit="1" customWidth="1"/>
    <col min="11" max="11" width="1.28515625" customWidth="1"/>
    <col min="12" max="12" width="14.28515625" customWidth="1"/>
    <col min="13" max="13" width="1.28515625" customWidth="1"/>
    <col min="14" max="14" width="17.7109375" bestFit="1" customWidth="1"/>
    <col min="15" max="15" width="1.28515625" customWidth="1"/>
    <col min="16" max="16" width="14.28515625" customWidth="1"/>
    <col min="17" max="17" width="1.28515625" customWidth="1"/>
    <col min="18" max="18" width="16.28515625" bestFit="1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9" bestFit="1" customWidth="1"/>
    <col min="25" max="25" width="1.28515625" customWidth="1"/>
    <col min="26" max="26" width="19" bestFit="1" customWidth="1"/>
    <col min="27" max="27" width="1.28515625" customWidth="1"/>
    <col min="28" max="28" width="15.5703125" style="50" customWidth="1"/>
    <col min="29" max="29" width="0.28515625" customWidth="1"/>
    <col min="30" max="30" width="12.42578125" bestFit="1" customWidth="1"/>
  </cols>
  <sheetData>
    <row r="1" spans="1:32" ht="29.1" customHeight="1" x14ac:dyDescent="0.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</row>
    <row r="2" spans="1:32" ht="21.75" customHeight="1" x14ac:dyDescent="0.2">
      <c r="A2" s="78" t="s">
        <v>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</row>
    <row r="3" spans="1:32" ht="21.75" customHeight="1" x14ac:dyDescent="0.2">
      <c r="A3" s="78" t="s">
        <v>2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</row>
    <row r="4" spans="1:32" ht="14.45" customHeight="1" x14ac:dyDescent="0.2">
      <c r="A4" s="1" t="s">
        <v>3</v>
      </c>
      <c r="B4" s="89" t="s">
        <v>4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</row>
    <row r="5" spans="1:32" ht="14.45" customHeight="1" x14ac:dyDescent="0.2">
      <c r="A5" s="89" t="s">
        <v>5</v>
      </c>
      <c r="B5" s="89"/>
      <c r="C5" s="89" t="s">
        <v>6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</row>
    <row r="6" spans="1:32" ht="14.45" customHeight="1" x14ac:dyDescent="0.2">
      <c r="F6" s="85" t="s">
        <v>7</v>
      </c>
      <c r="G6" s="85"/>
      <c r="H6" s="85"/>
      <c r="I6" s="85"/>
      <c r="J6" s="85"/>
      <c r="L6" s="85" t="s">
        <v>8</v>
      </c>
      <c r="M6" s="85"/>
      <c r="N6" s="85"/>
      <c r="O6" s="85"/>
      <c r="P6" s="85"/>
      <c r="Q6" s="85"/>
      <c r="R6" s="85"/>
      <c r="T6" s="85" t="s">
        <v>9</v>
      </c>
      <c r="U6" s="85"/>
      <c r="V6" s="85"/>
      <c r="W6" s="85"/>
      <c r="X6" s="85"/>
      <c r="Y6" s="85"/>
      <c r="Z6" s="85"/>
      <c r="AA6" s="85"/>
      <c r="AB6" s="85"/>
    </row>
    <row r="7" spans="1:32" ht="14.45" customHeight="1" x14ac:dyDescent="0.2">
      <c r="F7" s="3"/>
      <c r="G7" s="3"/>
      <c r="H7" s="3"/>
      <c r="I7" s="3"/>
      <c r="J7" s="3"/>
      <c r="L7" s="88" t="s">
        <v>10</v>
      </c>
      <c r="M7" s="88"/>
      <c r="N7" s="88"/>
      <c r="O7" s="3"/>
      <c r="P7" s="88" t="s">
        <v>11</v>
      </c>
      <c r="Q7" s="88"/>
      <c r="R7" s="88"/>
      <c r="T7" s="3"/>
      <c r="U7" s="3"/>
      <c r="V7" s="3"/>
      <c r="W7" s="3"/>
      <c r="X7" s="3"/>
      <c r="Y7" s="3"/>
      <c r="Z7" s="3"/>
      <c r="AA7" s="3"/>
      <c r="AB7" s="46"/>
    </row>
    <row r="8" spans="1:32" ht="14.45" customHeight="1" x14ac:dyDescent="0.2">
      <c r="A8" s="85" t="s">
        <v>12</v>
      </c>
      <c r="B8" s="85"/>
      <c r="C8" s="85"/>
      <c r="E8" s="85" t="s">
        <v>13</v>
      </c>
      <c r="F8" s="85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47" t="s">
        <v>18</v>
      </c>
    </row>
    <row r="9" spans="1:32" ht="21.75" customHeight="1" x14ac:dyDescent="0.2">
      <c r="A9" s="86" t="s">
        <v>19</v>
      </c>
      <c r="B9" s="86"/>
      <c r="C9" s="86"/>
      <c r="E9" s="87">
        <v>30000000</v>
      </c>
      <c r="F9" s="87"/>
      <c r="H9" s="6">
        <v>105607912780</v>
      </c>
      <c r="J9" s="6">
        <v>100826491500</v>
      </c>
      <c r="L9" s="6">
        <v>0</v>
      </c>
      <c r="N9" s="6">
        <v>0</v>
      </c>
      <c r="P9" s="6">
        <v>0</v>
      </c>
      <c r="R9" s="6">
        <v>0</v>
      </c>
      <c r="T9" s="6">
        <v>30000000</v>
      </c>
      <c r="V9" s="6">
        <v>3862</v>
      </c>
      <c r="X9" s="6">
        <v>105607912780</v>
      </c>
      <c r="Z9" s="6">
        <v>115170633000</v>
      </c>
      <c r="AB9" s="48">
        <f>Z9/$AF$9</f>
        <v>2.0198839535330851E-3</v>
      </c>
      <c r="AF9" s="28">
        <v>57018440489390</v>
      </c>
    </row>
    <row r="10" spans="1:32" ht="21.75" customHeight="1" x14ac:dyDescent="0.2">
      <c r="A10" s="84" t="s">
        <v>20</v>
      </c>
      <c r="B10" s="84"/>
      <c r="C10" s="84"/>
      <c r="E10" s="81">
        <v>35000000</v>
      </c>
      <c r="F10" s="81"/>
      <c r="H10" s="9">
        <v>123168808221</v>
      </c>
      <c r="J10" s="9">
        <v>103122747000</v>
      </c>
      <c r="L10" s="9">
        <v>0</v>
      </c>
      <c r="N10" s="9">
        <v>0</v>
      </c>
      <c r="P10" s="9">
        <v>0</v>
      </c>
      <c r="R10" s="9">
        <v>0</v>
      </c>
      <c r="T10" s="9">
        <v>35000000</v>
      </c>
      <c r="V10" s="9">
        <v>2835</v>
      </c>
      <c r="X10" s="9">
        <v>123168808221</v>
      </c>
      <c r="Z10" s="9">
        <v>98634611250</v>
      </c>
      <c r="AB10" s="51">
        <f t="shared" ref="AB10:AB23" si="0">Z10/$AF$9</f>
        <v>1.729872132654241E-3</v>
      </c>
    </row>
    <row r="11" spans="1:32" ht="21.75" customHeight="1" x14ac:dyDescent="0.2">
      <c r="A11" s="84" t="s">
        <v>21</v>
      </c>
      <c r="B11" s="84"/>
      <c r="C11" s="84"/>
      <c r="E11" s="81">
        <v>8000000</v>
      </c>
      <c r="F11" s="81"/>
      <c r="H11" s="9">
        <v>46007250653</v>
      </c>
      <c r="J11" s="9">
        <v>35165512800</v>
      </c>
      <c r="L11" s="9">
        <v>3000000</v>
      </c>
      <c r="N11" s="9">
        <v>13376124735</v>
      </c>
      <c r="P11" s="9">
        <v>0</v>
      </c>
      <c r="R11" s="9">
        <v>0</v>
      </c>
      <c r="T11" s="9">
        <v>11000000</v>
      </c>
      <c r="V11" s="9">
        <v>4062</v>
      </c>
      <c r="X11" s="9">
        <v>59383375388</v>
      </c>
      <c r="Z11" s="9">
        <v>44416142100</v>
      </c>
      <c r="AB11" s="51">
        <f t="shared" si="0"/>
        <v>7.7897855007565424E-4</v>
      </c>
    </row>
    <row r="12" spans="1:32" ht="21.75" customHeight="1" x14ac:dyDescent="0.2">
      <c r="A12" s="84" t="s">
        <v>22</v>
      </c>
      <c r="B12" s="84"/>
      <c r="C12" s="84"/>
      <c r="E12" s="81">
        <v>18520000</v>
      </c>
      <c r="F12" s="81"/>
      <c r="H12" s="9">
        <v>50499495118</v>
      </c>
      <c r="J12" s="9">
        <v>38016249390</v>
      </c>
      <c r="L12" s="9">
        <v>0</v>
      </c>
      <c r="N12" s="9">
        <v>0</v>
      </c>
      <c r="P12" s="9">
        <v>0</v>
      </c>
      <c r="R12" s="9">
        <v>0</v>
      </c>
      <c r="T12" s="9">
        <v>18520000</v>
      </c>
      <c r="V12" s="9">
        <v>2083</v>
      </c>
      <c r="X12" s="9">
        <v>50499495118</v>
      </c>
      <c r="Z12" s="9">
        <v>38347625898</v>
      </c>
      <c r="AB12" s="51">
        <f t="shared" si="0"/>
        <v>6.7254778574899344E-4</v>
      </c>
    </row>
    <row r="13" spans="1:32" ht="21.75" customHeight="1" x14ac:dyDescent="0.2">
      <c r="A13" s="84" t="s">
        <v>23</v>
      </c>
      <c r="B13" s="84"/>
      <c r="C13" s="84"/>
      <c r="E13" s="81">
        <v>25000000</v>
      </c>
      <c r="F13" s="81"/>
      <c r="H13" s="9">
        <v>125483160276</v>
      </c>
      <c r="J13" s="9">
        <v>121025587500</v>
      </c>
      <c r="L13" s="9">
        <v>10500000</v>
      </c>
      <c r="N13" s="9">
        <v>0</v>
      </c>
      <c r="P13" s="9">
        <v>0</v>
      </c>
      <c r="R13" s="9">
        <v>0</v>
      </c>
      <c r="T13" s="9">
        <v>35500000</v>
      </c>
      <c r="V13" s="9">
        <v>3465</v>
      </c>
      <c r="X13" s="9">
        <v>125483160276</v>
      </c>
      <c r="Z13" s="9">
        <v>122275605375</v>
      </c>
      <c r="AB13" s="51">
        <f t="shared" si="0"/>
        <v>2.1444922787348607E-3</v>
      </c>
    </row>
    <row r="14" spans="1:32" ht="21.75" customHeight="1" x14ac:dyDescent="0.2">
      <c r="A14" s="84" t="s">
        <v>24</v>
      </c>
      <c r="B14" s="84"/>
      <c r="C14" s="84"/>
      <c r="E14" s="81">
        <v>30231848</v>
      </c>
      <c r="F14" s="81"/>
      <c r="H14" s="9">
        <v>311787455011</v>
      </c>
      <c r="J14" s="9">
        <v>291504094492.67999</v>
      </c>
      <c r="L14" s="9">
        <v>0</v>
      </c>
      <c r="N14" s="9">
        <v>0</v>
      </c>
      <c r="P14" s="9">
        <v>0</v>
      </c>
      <c r="R14" s="9">
        <v>0</v>
      </c>
      <c r="T14" s="9">
        <v>30231848</v>
      </c>
      <c r="V14" s="9">
        <v>9280</v>
      </c>
      <c r="X14" s="9">
        <v>311787455011</v>
      </c>
      <c r="Z14" s="9">
        <v>278882267720.83197</v>
      </c>
      <c r="AB14" s="51">
        <f t="shared" si="0"/>
        <v>4.8910890113300527E-3</v>
      </c>
    </row>
    <row r="15" spans="1:32" ht="21.75" customHeight="1" x14ac:dyDescent="0.2">
      <c r="A15" s="84" t="s">
        <v>25</v>
      </c>
      <c r="B15" s="84"/>
      <c r="C15" s="84"/>
      <c r="E15" s="81">
        <v>29431752</v>
      </c>
      <c r="F15" s="81"/>
      <c r="H15" s="9">
        <v>429947991199</v>
      </c>
      <c r="J15" s="9">
        <v>576355671589.31995</v>
      </c>
      <c r="L15" s="9">
        <v>0</v>
      </c>
      <c r="N15" s="9">
        <v>0</v>
      </c>
      <c r="P15" s="9">
        <v>0</v>
      </c>
      <c r="R15" s="9">
        <v>0</v>
      </c>
      <c r="T15" s="9">
        <v>29431752</v>
      </c>
      <c r="V15" s="9">
        <v>17830</v>
      </c>
      <c r="X15" s="9">
        <v>429947991199</v>
      </c>
      <c r="Z15" s="9">
        <v>521645767737.948</v>
      </c>
      <c r="AB15" s="51">
        <f t="shared" si="0"/>
        <v>9.14872036591418E-3</v>
      </c>
    </row>
    <row r="16" spans="1:32" ht="21.75" customHeight="1" x14ac:dyDescent="0.2">
      <c r="A16" s="84" t="s">
        <v>26</v>
      </c>
      <c r="B16" s="84"/>
      <c r="C16" s="84"/>
      <c r="E16" s="81">
        <v>90000000</v>
      </c>
      <c r="F16" s="81"/>
      <c r="H16" s="9">
        <v>294712305093</v>
      </c>
      <c r="J16" s="9">
        <v>285839077500</v>
      </c>
      <c r="L16" s="9">
        <v>34500001</v>
      </c>
      <c r="N16" s="9">
        <v>0</v>
      </c>
      <c r="P16" s="9">
        <v>0</v>
      </c>
      <c r="R16" s="9">
        <v>0</v>
      </c>
      <c r="T16" s="9">
        <v>124500001</v>
      </c>
      <c r="V16" s="9">
        <v>2395</v>
      </c>
      <c r="X16" s="9">
        <v>294712305093</v>
      </c>
      <c r="Z16" s="9">
        <v>296403346255.75</v>
      </c>
      <c r="AB16" s="51">
        <f t="shared" si="0"/>
        <v>5.1983769410688246E-3</v>
      </c>
    </row>
    <row r="17" spans="1:28" ht="21.75" customHeight="1" x14ac:dyDescent="0.2">
      <c r="A17" s="84" t="s">
        <v>27</v>
      </c>
      <c r="B17" s="84"/>
      <c r="C17" s="84"/>
      <c r="E17" s="81">
        <v>4000000</v>
      </c>
      <c r="F17" s="81"/>
      <c r="H17" s="9">
        <v>74945834956</v>
      </c>
      <c r="J17" s="9">
        <v>71571600000</v>
      </c>
      <c r="L17" s="9">
        <v>0</v>
      </c>
      <c r="N17" s="9">
        <v>0</v>
      </c>
      <c r="P17" s="9">
        <v>0</v>
      </c>
      <c r="R17" s="9">
        <v>0</v>
      </c>
      <c r="T17" s="9">
        <v>4000000</v>
      </c>
      <c r="V17" s="9">
        <v>17240</v>
      </c>
      <c r="X17" s="9">
        <v>74945834956</v>
      </c>
      <c r="Z17" s="9">
        <v>68549688000</v>
      </c>
      <c r="AB17" s="51">
        <f t="shared" si="0"/>
        <v>1.2022371606735848E-3</v>
      </c>
    </row>
    <row r="18" spans="1:28" ht="21.75" customHeight="1" x14ac:dyDescent="0.2">
      <c r="A18" s="84" t="s">
        <v>28</v>
      </c>
      <c r="B18" s="84"/>
      <c r="C18" s="84"/>
      <c r="E18" s="81">
        <v>50000000</v>
      </c>
      <c r="F18" s="81"/>
      <c r="H18" s="9">
        <v>499656188500</v>
      </c>
      <c r="J18" s="9">
        <v>592105882500</v>
      </c>
      <c r="L18" s="9">
        <v>0</v>
      </c>
      <c r="N18" s="9">
        <v>0</v>
      </c>
      <c r="P18" s="9">
        <v>0</v>
      </c>
      <c r="R18" s="9">
        <v>0</v>
      </c>
      <c r="T18" s="9">
        <v>50000000</v>
      </c>
      <c r="V18" s="9">
        <v>12172</v>
      </c>
      <c r="X18" s="9">
        <v>499656188500</v>
      </c>
      <c r="Z18" s="9">
        <v>604978830000</v>
      </c>
      <c r="AB18" s="51">
        <f t="shared" si="0"/>
        <v>1.0610231090283407E-2</v>
      </c>
    </row>
    <row r="19" spans="1:28" ht="21.75" customHeight="1" x14ac:dyDescent="0.2">
      <c r="A19" s="84" t="s">
        <v>29</v>
      </c>
      <c r="B19" s="84"/>
      <c r="C19" s="84"/>
      <c r="E19" s="81">
        <v>5100000</v>
      </c>
      <c r="F19" s="81"/>
      <c r="H19" s="9">
        <v>163406360676</v>
      </c>
      <c r="J19" s="9">
        <v>166791649500</v>
      </c>
      <c r="L19" s="9">
        <v>1000000</v>
      </c>
      <c r="N19" s="9">
        <v>31528601509</v>
      </c>
      <c r="P19" s="9">
        <v>0</v>
      </c>
      <c r="R19" s="9">
        <v>0</v>
      </c>
      <c r="T19" s="9">
        <v>6100000</v>
      </c>
      <c r="V19" s="9">
        <v>27400</v>
      </c>
      <c r="X19" s="9">
        <v>194934962185</v>
      </c>
      <c r="Z19" s="9">
        <v>166145517000</v>
      </c>
      <c r="AB19" s="51">
        <f t="shared" si="0"/>
        <v>2.9138909372822355E-3</v>
      </c>
    </row>
    <row r="20" spans="1:28" ht="21.75" customHeight="1" x14ac:dyDescent="0.2">
      <c r="A20" s="84" t="s">
        <v>30</v>
      </c>
      <c r="B20" s="84"/>
      <c r="C20" s="84"/>
      <c r="E20" s="81">
        <v>130000000</v>
      </c>
      <c r="F20" s="81"/>
      <c r="H20" s="9">
        <v>206109743783</v>
      </c>
      <c r="J20" s="9">
        <v>167735997000</v>
      </c>
      <c r="L20" s="9">
        <v>0</v>
      </c>
      <c r="N20" s="9">
        <v>0</v>
      </c>
      <c r="P20" s="9">
        <v>0</v>
      </c>
      <c r="R20" s="9">
        <v>0</v>
      </c>
      <c r="T20" s="9">
        <v>130000000</v>
      </c>
      <c r="V20" s="9">
        <v>1320</v>
      </c>
      <c r="X20" s="9">
        <v>206109743783</v>
      </c>
      <c r="Z20" s="9">
        <v>170578980000</v>
      </c>
      <c r="AB20" s="51">
        <f t="shared" si="0"/>
        <v>2.9916458348548023E-3</v>
      </c>
    </row>
    <row r="21" spans="1:28" ht="21.75" customHeight="1" x14ac:dyDescent="0.2">
      <c r="A21" s="84" t="s">
        <v>31</v>
      </c>
      <c r="B21" s="84"/>
      <c r="C21" s="84"/>
      <c r="E21" s="81">
        <v>9171026</v>
      </c>
      <c r="F21" s="81"/>
      <c r="H21" s="9">
        <v>133960049242</v>
      </c>
      <c r="J21" s="9">
        <v>151880196865.698</v>
      </c>
      <c r="L21" s="9">
        <v>0</v>
      </c>
      <c r="N21" s="9">
        <v>0</v>
      </c>
      <c r="P21" s="9">
        <v>0</v>
      </c>
      <c r="R21" s="9">
        <v>0</v>
      </c>
      <c r="T21" s="9">
        <v>9171026</v>
      </c>
      <c r="V21" s="9">
        <v>16130</v>
      </c>
      <c r="X21" s="9">
        <v>133960049242</v>
      </c>
      <c r="Z21" s="9">
        <v>147048473916.189</v>
      </c>
      <c r="AB21" s="51">
        <f t="shared" si="0"/>
        <v>2.5789634485627821E-3</v>
      </c>
    </row>
    <row r="22" spans="1:28" ht="21.75" customHeight="1" x14ac:dyDescent="0.2">
      <c r="A22" s="84" t="s">
        <v>32</v>
      </c>
      <c r="B22" s="84"/>
      <c r="C22" s="84"/>
      <c r="E22" s="81">
        <v>4692065</v>
      </c>
      <c r="F22" s="81"/>
      <c r="H22" s="9">
        <v>8471248165</v>
      </c>
      <c r="J22" s="9">
        <v>8955162649.4400005</v>
      </c>
      <c r="L22" s="9">
        <v>0</v>
      </c>
      <c r="N22" s="9">
        <v>0</v>
      </c>
      <c r="P22" s="9">
        <v>0</v>
      </c>
      <c r="R22" s="9">
        <v>0</v>
      </c>
      <c r="T22" s="9">
        <v>4692065</v>
      </c>
      <c r="V22" s="9">
        <v>1757</v>
      </c>
      <c r="X22" s="9">
        <v>8471248165</v>
      </c>
      <c r="Z22" s="9">
        <v>8194906653.6802502</v>
      </c>
      <c r="AB22" s="51">
        <f t="shared" si="0"/>
        <v>1.4372379502742029E-4</v>
      </c>
    </row>
    <row r="23" spans="1:28" ht="21.75" customHeight="1" x14ac:dyDescent="0.2">
      <c r="A23" s="80" t="s">
        <v>33</v>
      </c>
      <c r="B23" s="80"/>
      <c r="C23" s="80"/>
      <c r="D23" s="12"/>
      <c r="E23" s="81">
        <v>0</v>
      </c>
      <c r="F23" s="82"/>
      <c r="H23" s="13">
        <v>0</v>
      </c>
      <c r="J23" s="13">
        <v>0</v>
      </c>
      <c r="L23" s="13">
        <v>40155765</v>
      </c>
      <c r="N23" s="13">
        <v>120154024991</v>
      </c>
      <c r="P23" s="13">
        <v>-15000000</v>
      </c>
      <c r="R23" s="13">
        <v>48327331379</v>
      </c>
      <c r="T23" s="13">
        <v>25155765</v>
      </c>
      <c r="V23" s="13">
        <v>2699</v>
      </c>
      <c r="X23" s="13">
        <v>74895979015</v>
      </c>
      <c r="Z23" s="13">
        <v>67491432047.076797</v>
      </c>
      <c r="AB23" s="51">
        <f t="shared" si="0"/>
        <v>1.1836772712090506E-3</v>
      </c>
    </row>
    <row r="24" spans="1:28" ht="21.75" customHeight="1" thickBot="1" x14ac:dyDescent="0.25">
      <c r="A24" s="83" t="s">
        <v>34</v>
      </c>
      <c r="B24" s="83"/>
      <c r="C24" s="83"/>
      <c r="D24" s="83"/>
      <c r="F24" s="16">
        <v>469146691</v>
      </c>
      <c r="H24" s="16">
        <f>SUM(H9:H23)</f>
        <v>2573763803673</v>
      </c>
      <c r="J24" s="16">
        <f>SUM(J9:J23)</f>
        <v>2710895920287.1382</v>
      </c>
      <c r="L24" s="16">
        <v>89155766</v>
      </c>
      <c r="N24" s="16">
        <f>SUM(N9:N23)</f>
        <v>165058751235</v>
      </c>
      <c r="P24" s="16">
        <v>-15000000</v>
      </c>
      <c r="R24" s="16">
        <f>SUM(R9:R23)</f>
        <v>48327331379</v>
      </c>
      <c r="T24" s="16">
        <v>543302457</v>
      </c>
      <c r="V24" s="16"/>
      <c r="X24" s="16">
        <f>SUM(X9:X23)</f>
        <v>2693564508932</v>
      </c>
      <c r="Z24" s="16">
        <f>SUM(Z9:Z23)</f>
        <v>2748763826954.4761</v>
      </c>
      <c r="AB24" s="48">
        <f>SUM(AB9:AB23)</f>
        <v>4.8208330556953165E-2</v>
      </c>
    </row>
    <row r="25" spans="1:28" ht="13.5" thickTop="1" x14ac:dyDescent="0.2"/>
    <row r="29" spans="1:28" x14ac:dyDescent="0.2">
      <c r="Z29" s="28"/>
    </row>
    <row r="30" spans="1:28" x14ac:dyDescent="0.2">
      <c r="Z30" s="28"/>
    </row>
    <row r="31" spans="1:28" x14ac:dyDescent="0.2">
      <c r="Z31" s="28"/>
    </row>
  </sheetData>
  <mergeCells count="44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3:C23"/>
    <mergeCell ref="E23:F23"/>
    <mergeCell ref="A24:D24"/>
    <mergeCell ref="A20:C20"/>
    <mergeCell ref="E20:F20"/>
    <mergeCell ref="A21:C21"/>
    <mergeCell ref="E21:F21"/>
    <mergeCell ref="A22:C22"/>
    <mergeCell ref="E22:F22"/>
  </mergeCells>
  <pageMargins left="0.39" right="0.39" top="0.39" bottom="0.39" header="0" footer="0"/>
  <pageSetup paperSize="9"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AW30"/>
  <sheetViews>
    <sheetView rightToLeft="1" workbookViewId="0">
      <selection activeCell="I9" sqref="I9:K9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</row>
    <row r="2" spans="1:49" ht="21.75" customHeight="1" x14ac:dyDescent="0.2">
      <c r="A2" s="78" t="s">
        <v>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</row>
    <row r="3" spans="1:49" ht="21.75" customHeight="1" x14ac:dyDescent="0.2">
      <c r="A3" s="78" t="s">
        <v>2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</row>
    <row r="4" spans="1:49" ht="14.45" customHeight="1" x14ac:dyDescent="0.2"/>
    <row r="5" spans="1:49" ht="14.45" customHeight="1" x14ac:dyDescent="0.2">
      <c r="A5" s="89" t="s">
        <v>35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</row>
    <row r="6" spans="1:49" ht="14.45" customHeight="1" x14ac:dyDescent="0.2">
      <c r="I6" s="85" t="s">
        <v>7</v>
      </c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C6" s="85" t="s">
        <v>9</v>
      </c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</row>
    <row r="7" spans="1:49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 x14ac:dyDescent="0.2">
      <c r="A8" s="85" t="s">
        <v>36</v>
      </c>
      <c r="B8" s="85"/>
      <c r="C8" s="85"/>
      <c r="D8" s="85"/>
      <c r="E8" s="85"/>
      <c r="F8" s="85"/>
      <c r="G8" s="85"/>
      <c r="I8" s="85" t="s">
        <v>37</v>
      </c>
      <c r="J8" s="85"/>
      <c r="K8" s="85"/>
      <c r="M8" s="85" t="s">
        <v>38</v>
      </c>
      <c r="N8" s="85"/>
      <c r="O8" s="85"/>
      <c r="Q8" s="85" t="s">
        <v>39</v>
      </c>
      <c r="R8" s="85"/>
      <c r="S8" s="85"/>
      <c r="T8" s="85"/>
      <c r="U8" s="85"/>
      <c r="W8" s="85" t="s">
        <v>40</v>
      </c>
      <c r="X8" s="85"/>
      <c r="Y8" s="85"/>
      <c r="Z8" s="85"/>
      <c r="AA8" s="85"/>
      <c r="AC8" s="85" t="s">
        <v>37</v>
      </c>
      <c r="AD8" s="85"/>
      <c r="AE8" s="85"/>
      <c r="AF8" s="85"/>
      <c r="AG8" s="85"/>
      <c r="AI8" s="85" t="s">
        <v>38</v>
      </c>
      <c r="AJ8" s="85"/>
      <c r="AK8" s="85"/>
      <c r="AM8" s="85" t="s">
        <v>39</v>
      </c>
      <c r="AN8" s="85"/>
      <c r="AO8" s="85"/>
      <c r="AQ8" s="85" t="s">
        <v>40</v>
      </c>
      <c r="AR8" s="85"/>
      <c r="AS8" s="85"/>
    </row>
    <row r="9" spans="1:49" ht="21.75" customHeight="1" x14ac:dyDescent="0.2">
      <c r="A9" s="86" t="s">
        <v>41</v>
      </c>
      <c r="B9" s="86"/>
      <c r="C9" s="86"/>
      <c r="D9" s="86"/>
      <c r="E9" s="86"/>
      <c r="F9" s="86"/>
      <c r="G9" s="86"/>
      <c r="I9" s="87">
        <v>49999999</v>
      </c>
      <c r="J9" s="87"/>
      <c r="K9" s="87"/>
      <c r="M9" s="87">
        <v>12900</v>
      </c>
      <c r="N9" s="87"/>
      <c r="O9" s="87"/>
      <c r="Q9" s="86" t="s">
        <v>42</v>
      </c>
      <c r="R9" s="86"/>
      <c r="S9" s="86"/>
      <c r="T9" s="86"/>
      <c r="U9" s="86"/>
      <c r="W9" s="91">
        <v>0.29926374039477799</v>
      </c>
      <c r="X9" s="91"/>
      <c r="Y9" s="91"/>
      <c r="Z9" s="91"/>
      <c r="AA9" s="91"/>
      <c r="AC9" s="87">
        <v>49999999</v>
      </c>
      <c r="AD9" s="87"/>
      <c r="AE9" s="87"/>
      <c r="AF9" s="87"/>
      <c r="AG9" s="87"/>
      <c r="AI9" s="87">
        <v>12900</v>
      </c>
      <c r="AJ9" s="87"/>
      <c r="AK9" s="87"/>
      <c r="AM9" s="86" t="s">
        <v>42</v>
      </c>
      <c r="AN9" s="86"/>
      <c r="AO9" s="86"/>
      <c r="AQ9" s="91">
        <v>0.29926374039477799</v>
      </c>
      <c r="AR9" s="91"/>
      <c r="AS9" s="91"/>
    </row>
    <row r="10" spans="1:49" ht="14.45" customHeight="1" x14ac:dyDescent="0.2">
      <c r="A10" s="89" t="s">
        <v>43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</row>
    <row r="11" spans="1:49" ht="14.45" customHeight="1" x14ac:dyDescent="0.2">
      <c r="C11" s="85" t="s">
        <v>7</v>
      </c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Y11" s="85" t="s">
        <v>9</v>
      </c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</row>
    <row r="12" spans="1:49" ht="14.45" customHeight="1" x14ac:dyDescent="0.2">
      <c r="A12" s="2" t="s">
        <v>36</v>
      </c>
      <c r="C12" s="4" t="s">
        <v>44</v>
      </c>
      <c r="D12" s="3"/>
      <c r="E12" s="4" t="s">
        <v>45</v>
      </c>
      <c r="F12" s="3"/>
      <c r="G12" s="88" t="s">
        <v>46</v>
      </c>
      <c r="H12" s="88"/>
      <c r="I12" s="88"/>
      <c r="J12" s="3"/>
      <c r="K12" s="88" t="s">
        <v>47</v>
      </c>
      <c r="L12" s="88"/>
      <c r="M12" s="88"/>
      <c r="N12" s="3"/>
      <c r="O12" s="88" t="s">
        <v>38</v>
      </c>
      <c r="P12" s="88"/>
      <c r="Q12" s="88"/>
      <c r="R12" s="3"/>
      <c r="S12" s="88" t="s">
        <v>39</v>
      </c>
      <c r="T12" s="88"/>
      <c r="U12" s="88"/>
      <c r="V12" s="88"/>
      <c r="W12" s="88"/>
      <c r="Y12" s="88" t="s">
        <v>44</v>
      </c>
      <c r="Z12" s="88"/>
      <c r="AA12" s="88"/>
      <c r="AB12" s="88"/>
      <c r="AC12" s="88"/>
      <c r="AD12" s="3"/>
      <c r="AE12" s="88" t="s">
        <v>45</v>
      </c>
      <c r="AF12" s="88"/>
      <c r="AG12" s="88"/>
      <c r="AH12" s="88"/>
      <c r="AI12" s="88"/>
      <c r="AJ12" s="3"/>
      <c r="AK12" s="88" t="s">
        <v>46</v>
      </c>
      <c r="AL12" s="88"/>
      <c r="AM12" s="88"/>
      <c r="AN12" s="3"/>
      <c r="AO12" s="88" t="s">
        <v>47</v>
      </c>
      <c r="AP12" s="88"/>
      <c r="AQ12" s="88"/>
      <c r="AR12" s="3"/>
      <c r="AS12" s="88" t="s">
        <v>38</v>
      </c>
      <c r="AT12" s="88"/>
      <c r="AU12" s="3"/>
      <c r="AV12" s="4" t="s">
        <v>39</v>
      </c>
    </row>
    <row r="13" spans="1:49" ht="14.45" customHeight="1" x14ac:dyDescent="0.2">
      <c r="A13" s="89" t="s">
        <v>48</v>
      </c>
      <c r="B13" s="89"/>
      <c r="C13" s="90"/>
      <c r="D13" s="89"/>
      <c r="E13" s="90"/>
      <c r="F13" s="89"/>
      <c r="G13" s="90"/>
      <c r="H13" s="90"/>
      <c r="I13" s="90"/>
      <c r="J13" s="89"/>
      <c r="K13" s="90"/>
      <c r="L13" s="90"/>
      <c r="M13" s="90"/>
      <c r="N13" s="89"/>
      <c r="O13" s="90"/>
      <c r="P13" s="90"/>
      <c r="Q13" s="90"/>
      <c r="R13" s="89"/>
      <c r="S13" s="90"/>
      <c r="T13" s="90"/>
      <c r="U13" s="90"/>
      <c r="V13" s="90"/>
      <c r="W13" s="90"/>
      <c r="X13" s="89"/>
      <c r="Y13" s="90"/>
      <c r="Z13" s="90"/>
      <c r="AA13" s="90"/>
      <c r="AB13" s="90"/>
      <c r="AC13" s="90"/>
      <c r="AD13" s="89"/>
      <c r="AE13" s="90"/>
      <c r="AF13" s="90"/>
      <c r="AG13" s="90"/>
      <c r="AH13" s="90"/>
      <c r="AI13" s="90"/>
      <c r="AJ13" s="89"/>
      <c r="AK13" s="90"/>
      <c r="AL13" s="90"/>
      <c r="AM13" s="90"/>
      <c r="AN13" s="89"/>
      <c r="AO13" s="90"/>
      <c r="AP13" s="90"/>
      <c r="AQ13" s="90"/>
      <c r="AR13" s="89"/>
      <c r="AS13" s="90"/>
      <c r="AT13" s="90"/>
      <c r="AU13" s="89"/>
      <c r="AV13" s="90"/>
      <c r="AW13" s="89"/>
    </row>
    <row r="14" spans="1:49" ht="14.45" customHeight="1" x14ac:dyDescent="0.2">
      <c r="C14" s="85" t="s">
        <v>7</v>
      </c>
      <c r="D14" s="85"/>
      <c r="E14" s="85"/>
      <c r="F14" s="85"/>
      <c r="G14" s="85"/>
      <c r="H14" s="85"/>
      <c r="I14" s="85"/>
      <c r="J14" s="85"/>
      <c r="K14" s="85"/>
      <c r="L14" s="85"/>
      <c r="M14" s="85"/>
      <c r="O14" s="85" t="s">
        <v>9</v>
      </c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</row>
    <row r="15" spans="1:49" ht="14.45" customHeight="1" x14ac:dyDescent="0.2">
      <c r="A15" s="2" t="s">
        <v>36</v>
      </c>
      <c r="C15" s="4" t="s">
        <v>45</v>
      </c>
      <c r="D15" s="3"/>
      <c r="E15" s="4" t="s">
        <v>47</v>
      </c>
      <c r="F15" s="3"/>
      <c r="G15" s="88" t="s">
        <v>38</v>
      </c>
      <c r="H15" s="88"/>
      <c r="I15" s="88"/>
      <c r="J15" s="3"/>
      <c r="K15" s="88" t="s">
        <v>39</v>
      </c>
      <c r="L15" s="88"/>
      <c r="M15" s="88"/>
      <c r="O15" s="88" t="s">
        <v>45</v>
      </c>
      <c r="P15" s="88"/>
      <c r="Q15" s="88"/>
      <c r="R15" s="88"/>
      <c r="S15" s="88"/>
      <c r="T15" s="3"/>
      <c r="U15" s="88" t="s">
        <v>47</v>
      </c>
      <c r="V15" s="88"/>
      <c r="W15" s="88"/>
      <c r="X15" s="88"/>
      <c r="Y15" s="88"/>
      <c r="Z15" s="3"/>
      <c r="AA15" s="88" t="s">
        <v>38</v>
      </c>
      <c r="AB15" s="88"/>
      <c r="AC15" s="88"/>
      <c r="AD15" s="88"/>
      <c r="AE15" s="88"/>
      <c r="AF15" s="3"/>
      <c r="AG15" s="88" t="s">
        <v>39</v>
      </c>
      <c r="AH15" s="88"/>
      <c r="AI15" s="88"/>
    </row>
    <row r="16" spans="1:49" ht="21.75" customHeight="1" x14ac:dyDescent="0.2">
      <c r="A16" s="3"/>
      <c r="C16" s="3"/>
      <c r="E16" s="3"/>
      <c r="G16" s="3"/>
      <c r="H16" s="3"/>
      <c r="I16" s="3"/>
      <c r="K16" s="3"/>
      <c r="L16" s="3"/>
      <c r="M16" s="3"/>
      <c r="O16" s="3"/>
      <c r="P16" s="3"/>
      <c r="Q16" s="3"/>
      <c r="R16" s="3"/>
      <c r="S16" s="3"/>
      <c r="U16" s="3"/>
      <c r="V16" s="3"/>
      <c r="W16" s="3"/>
      <c r="X16" s="3"/>
      <c r="Y16" s="3"/>
      <c r="AA16" s="3"/>
      <c r="AB16" s="3"/>
      <c r="AC16" s="3"/>
      <c r="AD16" s="3"/>
      <c r="AE16" s="3"/>
      <c r="AG16" s="3"/>
      <c r="AH16" s="3"/>
      <c r="AI16" s="3"/>
    </row>
    <row r="17" ht="21.75" customHeight="1" x14ac:dyDescent="0.2"/>
    <row r="18" ht="21.75" customHeight="1" x14ac:dyDescent="0.2"/>
    <row r="19" ht="21.75" customHeight="1" x14ac:dyDescent="0.2"/>
    <row r="20" ht="21.75" customHeight="1" x14ac:dyDescent="0.2"/>
    <row r="21" ht="21.75" customHeight="1" x14ac:dyDescent="0.2"/>
    <row r="22" ht="21.75" customHeight="1" x14ac:dyDescent="0.2"/>
    <row r="23" ht="21.75" customHeight="1" x14ac:dyDescent="0.2"/>
    <row r="24" ht="21.75" customHeight="1" x14ac:dyDescent="0.2"/>
    <row r="25" ht="21.75" customHeight="1" x14ac:dyDescent="0.2"/>
    <row r="26" ht="21.75" customHeight="1" x14ac:dyDescent="0.2"/>
    <row r="27" ht="21.75" customHeight="1" x14ac:dyDescent="0.2"/>
    <row r="28" ht="21.75" customHeight="1" x14ac:dyDescent="0.2"/>
    <row r="29" ht="21.75" customHeight="1" x14ac:dyDescent="0.2"/>
    <row r="30" ht="21.75" customHeight="1" x14ac:dyDescent="0.2"/>
  </sheetData>
  <mergeCells count="45">
    <mergeCell ref="AM8:AO8"/>
    <mergeCell ref="AQ8:AS8"/>
    <mergeCell ref="A1:AW1"/>
    <mergeCell ref="A2:AW2"/>
    <mergeCell ref="A3:AW3"/>
    <mergeCell ref="A5:AW5"/>
    <mergeCell ref="I6:AA6"/>
    <mergeCell ref="AC6:AS6"/>
    <mergeCell ref="AC9:AG9"/>
    <mergeCell ref="AI9:AK9"/>
    <mergeCell ref="AM9:AO9"/>
    <mergeCell ref="AQ9:AS9"/>
    <mergeCell ref="A8:G8"/>
    <mergeCell ref="I8:K8"/>
    <mergeCell ref="M8:O8"/>
    <mergeCell ref="A9:G9"/>
    <mergeCell ref="I9:K9"/>
    <mergeCell ref="M9:O9"/>
    <mergeCell ref="Q9:U9"/>
    <mergeCell ref="W9:AA9"/>
    <mergeCell ref="Q8:U8"/>
    <mergeCell ref="W8:AA8"/>
    <mergeCell ref="AC8:AG8"/>
    <mergeCell ref="AI8:AK8"/>
    <mergeCell ref="A10:AW10"/>
    <mergeCell ref="C11:W11"/>
    <mergeCell ref="Y11:AV11"/>
    <mergeCell ref="G12:I12"/>
    <mergeCell ref="K12:M12"/>
    <mergeCell ref="O12:Q12"/>
    <mergeCell ref="S12:W12"/>
    <mergeCell ref="Y12:AC12"/>
    <mergeCell ref="AE12:AI12"/>
    <mergeCell ref="AK12:AM12"/>
    <mergeCell ref="AO12:AQ12"/>
    <mergeCell ref="AS12:AT12"/>
    <mergeCell ref="A13:AW13"/>
    <mergeCell ref="C14:M14"/>
    <mergeCell ref="O14:AI14"/>
    <mergeCell ref="G15:I15"/>
    <mergeCell ref="K15:M15"/>
    <mergeCell ref="O15:S15"/>
    <mergeCell ref="U15:Y15"/>
    <mergeCell ref="AA15:AE15"/>
    <mergeCell ref="AG15:AI15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AA33"/>
  <sheetViews>
    <sheetView rightToLeft="1" topLeftCell="H21" workbookViewId="0">
      <selection activeCell="W37" sqref="W37"/>
    </sheetView>
  </sheetViews>
  <sheetFormatPr defaultRowHeight="12.75" x14ac:dyDescent="0.2"/>
  <cols>
    <col min="1" max="1" width="5.140625" customWidth="1"/>
    <col min="2" max="2" width="24.710937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7.85546875" bestFit="1" customWidth="1"/>
    <col min="8" max="8" width="1.28515625" customWidth="1"/>
    <col min="9" max="9" width="17.42578125" bestFit="1" customWidth="1"/>
    <col min="10" max="10" width="1.28515625" customWidth="1"/>
    <col min="11" max="11" width="13" customWidth="1"/>
    <col min="12" max="12" width="1.28515625" customWidth="1"/>
    <col min="13" max="13" width="17.7109375" bestFit="1" customWidth="1"/>
    <col min="14" max="14" width="1.28515625" customWidth="1"/>
    <col min="15" max="15" width="13" customWidth="1"/>
    <col min="16" max="16" width="1.28515625" customWidth="1"/>
    <col min="17" max="17" width="17.7109375" bestFit="1" customWidth="1"/>
    <col min="18" max="18" width="1.28515625" customWidth="1"/>
    <col min="19" max="19" width="11.85546875" bestFit="1" customWidth="1"/>
    <col min="20" max="20" width="1.28515625" customWidth="1"/>
    <col min="21" max="21" width="19.42578125" customWidth="1"/>
    <col min="22" max="22" width="1.28515625" customWidth="1"/>
    <col min="23" max="23" width="17.7109375" bestFit="1" customWidth="1"/>
    <col min="24" max="24" width="1.28515625" customWidth="1"/>
    <col min="25" max="25" width="17.85546875" bestFit="1" customWidth="1"/>
    <col min="26" max="26" width="1.28515625" customWidth="1"/>
    <col min="27" max="27" width="15.5703125" style="50" customWidth="1"/>
    <col min="28" max="28" width="0.28515625" customWidth="1"/>
  </cols>
  <sheetData>
    <row r="1" spans="1:27" ht="29.1" customHeight="1" x14ac:dyDescent="0.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</row>
    <row r="2" spans="1:27" ht="21.75" customHeight="1" x14ac:dyDescent="0.2">
      <c r="A2" s="78" t="s">
        <v>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</row>
    <row r="3" spans="1:27" ht="21.75" customHeight="1" x14ac:dyDescent="0.2">
      <c r="A3" s="78" t="s">
        <v>2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</row>
    <row r="4" spans="1:27" ht="14.45" customHeight="1" x14ac:dyDescent="0.2"/>
    <row r="5" spans="1:27" ht="14.45" customHeight="1" x14ac:dyDescent="0.2">
      <c r="A5" s="1" t="s">
        <v>49</v>
      </c>
      <c r="B5" s="89" t="s">
        <v>50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</row>
    <row r="6" spans="1:27" ht="14.45" customHeight="1" x14ac:dyDescent="0.2">
      <c r="E6" s="85" t="s">
        <v>7</v>
      </c>
      <c r="F6" s="85"/>
      <c r="G6" s="85"/>
      <c r="H6" s="85"/>
      <c r="I6" s="85"/>
      <c r="K6" s="85" t="s">
        <v>8</v>
      </c>
      <c r="L6" s="85"/>
      <c r="M6" s="85"/>
      <c r="N6" s="85"/>
      <c r="O6" s="85"/>
      <c r="P6" s="85"/>
      <c r="Q6" s="85"/>
      <c r="S6" s="85" t="s">
        <v>9</v>
      </c>
      <c r="T6" s="85"/>
      <c r="U6" s="85"/>
      <c r="V6" s="85"/>
      <c r="W6" s="85"/>
      <c r="X6" s="85"/>
      <c r="Y6" s="85"/>
      <c r="Z6" s="85"/>
      <c r="AA6" s="85"/>
    </row>
    <row r="7" spans="1:27" ht="14.45" customHeight="1" x14ac:dyDescent="0.2">
      <c r="E7" s="3"/>
      <c r="F7" s="3"/>
      <c r="G7" s="3"/>
      <c r="H7" s="3"/>
      <c r="I7" s="3"/>
      <c r="K7" s="88" t="s">
        <v>51</v>
      </c>
      <c r="L7" s="88"/>
      <c r="M7" s="88"/>
      <c r="N7" s="3"/>
      <c r="O7" s="88" t="s">
        <v>52</v>
      </c>
      <c r="P7" s="88"/>
      <c r="Q7" s="88"/>
      <c r="S7" s="3"/>
      <c r="T7" s="3"/>
      <c r="U7" s="3"/>
      <c r="V7" s="3"/>
      <c r="W7" s="3"/>
      <c r="X7" s="3"/>
      <c r="Y7" s="3"/>
      <c r="Z7" s="3"/>
      <c r="AA7" s="46"/>
    </row>
    <row r="8" spans="1:27" ht="14.45" customHeight="1" x14ac:dyDescent="0.2">
      <c r="A8" s="85" t="s">
        <v>53</v>
      </c>
      <c r="B8" s="85"/>
      <c r="D8" s="85" t="s">
        <v>54</v>
      </c>
      <c r="E8" s="85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55</v>
      </c>
      <c r="W8" s="2" t="s">
        <v>14</v>
      </c>
      <c r="Y8" s="2" t="s">
        <v>15</v>
      </c>
      <c r="AA8" s="47" t="s">
        <v>18</v>
      </c>
    </row>
    <row r="9" spans="1:27" ht="21.75" customHeight="1" x14ac:dyDescent="0.2">
      <c r="A9" s="86" t="s">
        <v>56</v>
      </c>
      <c r="B9" s="86"/>
      <c r="D9" s="87">
        <v>2000000</v>
      </c>
      <c r="E9" s="87"/>
      <c r="G9" s="6">
        <v>20023200000</v>
      </c>
      <c r="I9" s="6">
        <v>19776487500</v>
      </c>
      <c r="K9" s="6">
        <v>0</v>
      </c>
      <c r="M9" s="6">
        <v>0</v>
      </c>
      <c r="O9" s="6">
        <v>0</v>
      </c>
      <c r="Q9" s="6">
        <v>0</v>
      </c>
      <c r="S9" s="6">
        <v>2000000</v>
      </c>
      <c r="U9" s="6">
        <v>8900</v>
      </c>
      <c r="W9" s="6">
        <v>20023200000</v>
      </c>
      <c r="Y9" s="6">
        <v>17778862500</v>
      </c>
      <c r="AA9" s="48">
        <f>Y9/سهام!$AF$9</f>
        <v>3.1180899279958902E-4</v>
      </c>
    </row>
    <row r="10" spans="1:27" ht="21.75" customHeight="1" x14ac:dyDescent="0.2">
      <c r="A10" s="84" t="s">
        <v>57</v>
      </c>
      <c r="B10" s="84"/>
      <c r="D10" s="81">
        <v>18013312</v>
      </c>
      <c r="E10" s="81"/>
      <c r="G10" s="9">
        <v>313204944160</v>
      </c>
      <c r="I10" s="9">
        <v>367934788376.40002</v>
      </c>
      <c r="K10" s="9">
        <v>0</v>
      </c>
      <c r="M10" s="9">
        <v>0</v>
      </c>
      <c r="O10" s="9">
        <v>0</v>
      </c>
      <c r="Q10" s="9">
        <v>0</v>
      </c>
      <c r="S10" s="9">
        <v>18013312</v>
      </c>
      <c r="U10" s="9">
        <v>19300</v>
      </c>
      <c r="W10" s="9">
        <v>313204944160</v>
      </c>
      <c r="Y10" s="9">
        <v>347244079005.59998</v>
      </c>
      <c r="AA10" s="51">
        <f>Y10/سهام!$AF$9</f>
        <v>6.0900311552753742E-3</v>
      </c>
    </row>
    <row r="11" spans="1:27" ht="21.75" customHeight="1" x14ac:dyDescent="0.2">
      <c r="A11" s="84" t="s">
        <v>58</v>
      </c>
      <c r="B11" s="84"/>
      <c r="D11" s="81">
        <v>28078000</v>
      </c>
      <c r="E11" s="81"/>
      <c r="G11" s="9">
        <v>549240844074</v>
      </c>
      <c r="I11" s="9">
        <v>575476369335</v>
      </c>
      <c r="K11" s="9">
        <v>0</v>
      </c>
      <c r="M11" s="9">
        <v>0</v>
      </c>
      <c r="O11" s="9">
        <v>0</v>
      </c>
      <c r="Q11" s="9">
        <v>0</v>
      </c>
      <c r="S11" s="9">
        <v>28078000</v>
      </c>
      <c r="U11" s="9">
        <v>20380</v>
      </c>
      <c r="W11" s="9">
        <v>549240844074</v>
      </c>
      <c r="Y11" s="9">
        <v>571550117302.5</v>
      </c>
      <c r="AA11" s="51">
        <f>Y11/سهام!$AF$9</f>
        <v>1.0023952117891652E-2</v>
      </c>
    </row>
    <row r="12" spans="1:27" ht="21.75" customHeight="1" x14ac:dyDescent="0.2">
      <c r="A12" s="84" t="s">
        <v>59</v>
      </c>
      <c r="B12" s="84"/>
      <c r="D12" s="81">
        <v>2000000</v>
      </c>
      <c r="E12" s="81"/>
      <c r="G12" s="9">
        <v>20000000000</v>
      </c>
      <c r="I12" s="9">
        <v>26168887500</v>
      </c>
      <c r="K12" s="9">
        <v>0</v>
      </c>
      <c r="M12" s="9">
        <v>0</v>
      </c>
      <c r="O12" s="9">
        <v>0</v>
      </c>
      <c r="Q12" s="9">
        <v>0</v>
      </c>
      <c r="S12" s="9">
        <v>2000000</v>
      </c>
      <c r="U12" s="9">
        <v>13380</v>
      </c>
      <c r="W12" s="9">
        <v>20000000000</v>
      </c>
      <c r="Y12" s="9">
        <v>26728222500</v>
      </c>
      <c r="AA12" s="51">
        <f>Y12/سهام!$AF$9</f>
        <v>4.6876453074814616E-4</v>
      </c>
    </row>
    <row r="13" spans="1:27" ht="21.75" customHeight="1" x14ac:dyDescent="0.2">
      <c r="A13" s="84" t="s">
        <v>60</v>
      </c>
      <c r="B13" s="84"/>
      <c r="D13" s="81">
        <v>1000000</v>
      </c>
      <c r="E13" s="81"/>
      <c r="G13" s="9">
        <v>10011600000</v>
      </c>
      <c r="I13" s="9">
        <v>15711320625</v>
      </c>
      <c r="K13" s="9">
        <v>0</v>
      </c>
      <c r="M13" s="9">
        <v>0</v>
      </c>
      <c r="O13" s="9">
        <v>0</v>
      </c>
      <c r="Q13" s="9">
        <v>0</v>
      </c>
      <c r="S13" s="9">
        <v>1000000</v>
      </c>
      <c r="U13" s="9">
        <v>15540</v>
      </c>
      <c r="W13" s="9">
        <v>10011600000</v>
      </c>
      <c r="Y13" s="9">
        <v>15521546250</v>
      </c>
      <c r="AA13" s="51">
        <f>Y13/سهام!$AF$9</f>
        <v>2.7221976112952879E-4</v>
      </c>
    </row>
    <row r="14" spans="1:27" ht="21.75" customHeight="1" x14ac:dyDescent="0.2">
      <c r="A14" s="84" t="s">
        <v>61</v>
      </c>
      <c r="B14" s="84"/>
      <c r="D14" s="81">
        <v>1500000</v>
      </c>
      <c r="E14" s="81"/>
      <c r="G14" s="9">
        <v>15017400000</v>
      </c>
      <c r="I14" s="9">
        <v>28774789312.5</v>
      </c>
      <c r="K14" s="9">
        <v>0</v>
      </c>
      <c r="M14" s="9">
        <v>0</v>
      </c>
      <c r="O14" s="9">
        <v>0</v>
      </c>
      <c r="Q14" s="9">
        <v>0</v>
      </c>
      <c r="S14" s="9">
        <v>1500000</v>
      </c>
      <c r="U14" s="9">
        <v>19100</v>
      </c>
      <c r="W14" s="9">
        <v>15017400000</v>
      </c>
      <c r="Y14" s="9">
        <v>28615978125</v>
      </c>
      <c r="AA14" s="51">
        <f>Y14/سهام!$AF$9</f>
        <v>5.0187233953416987E-4</v>
      </c>
    </row>
    <row r="15" spans="1:27" ht="21.75" customHeight="1" x14ac:dyDescent="0.2">
      <c r="A15" s="84" t="s">
        <v>62</v>
      </c>
      <c r="B15" s="84"/>
      <c r="D15" s="81">
        <v>579746</v>
      </c>
      <c r="E15" s="81"/>
      <c r="G15" s="9">
        <v>188104350890</v>
      </c>
      <c r="I15" s="9">
        <v>221356909317.23999</v>
      </c>
      <c r="K15" s="9">
        <v>0</v>
      </c>
      <c r="M15" s="9">
        <v>0</v>
      </c>
      <c r="O15" s="9">
        <v>0</v>
      </c>
      <c r="Q15" s="9">
        <v>0</v>
      </c>
      <c r="S15" s="9">
        <v>579746</v>
      </c>
      <c r="U15" s="9">
        <v>367000</v>
      </c>
      <c r="W15" s="9">
        <v>188104350890</v>
      </c>
      <c r="Y15" s="9">
        <v>212514121446.375</v>
      </c>
      <c r="AA15" s="51">
        <f>Y15/سهام!$AF$9</f>
        <v>3.7271121346421189E-3</v>
      </c>
    </row>
    <row r="16" spans="1:27" ht="21.75" customHeight="1" x14ac:dyDescent="0.2">
      <c r="A16" s="84" t="s">
        <v>63</v>
      </c>
      <c r="B16" s="84"/>
      <c r="D16" s="81">
        <v>26700000</v>
      </c>
      <c r="E16" s="81"/>
      <c r="G16" s="9">
        <v>671125659724</v>
      </c>
      <c r="I16" s="9">
        <v>697900513200</v>
      </c>
      <c r="K16" s="9">
        <v>10100000</v>
      </c>
      <c r="M16" s="9">
        <v>286895299995</v>
      </c>
      <c r="O16" s="9">
        <v>0</v>
      </c>
      <c r="Q16" s="9">
        <v>0</v>
      </c>
      <c r="S16" s="9">
        <v>36800000</v>
      </c>
      <c r="U16" s="9">
        <v>29369</v>
      </c>
      <c r="W16" s="9">
        <v>958020959719</v>
      </c>
      <c r="Y16" s="9">
        <v>1079482264960</v>
      </c>
      <c r="AA16" s="51">
        <f>Y16/سهام!$AF$9</f>
        <v>1.8932160467645027E-2</v>
      </c>
    </row>
    <row r="17" spans="1:27" ht="21.75" customHeight="1" x14ac:dyDescent="0.2">
      <c r="A17" s="84" t="s">
        <v>64</v>
      </c>
      <c r="B17" s="84"/>
      <c r="D17" s="81">
        <v>1683000</v>
      </c>
      <c r="E17" s="81"/>
      <c r="G17" s="9">
        <v>17344286061</v>
      </c>
      <c r="I17" s="9">
        <v>32611427887.5</v>
      </c>
      <c r="K17" s="9">
        <v>600000</v>
      </c>
      <c r="M17" s="9">
        <v>12240273356</v>
      </c>
      <c r="O17" s="9">
        <v>0</v>
      </c>
      <c r="Q17" s="9">
        <v>0</v>
      </c>
      <c r="S17" s="9">
        <v>2283000</v>
      </c>
      <c r="U17" s="9">
        <v>19300</v>
      </c>
      <c r="W17" s="9">
        <v>29584559417</v>
      </c>
      <c r="Y17" s="9">
        <v>44009576493.75</v>
      </c>
      <c r="AA17" s="51">
        <f>Y17/سهام!$AF$9</f>
        <v>7.7184812695709046E-4</v>
      </c>
    </row>
    <row r="18" spans="1:27" ht="21.75" customHeight="1" x14ac:dyDescent="0.2">
      <c r="A18" s="84" t="s">
        <v>65</v>
      </c>
      <c r="B18" s="84"/>
      <c r="D18" s="81">
        <v>6791000</v>
      </c>
      <c r="E18" s="81"/>
      <c r="G18" s="9">
        <v>109829073089</v>
      </c>
      <c r="I18" s="9">
        <v>207557832037.5</v>
      </c>
      <c r="K18" s="9">
        <v>0</v>
      </c>
      <c r="M18" s="9">
        <v>0</v>
      </c>
      <c r="O18" s="9">
        <v>0</v>
      </c>
      <c r="Q18" s="9">
        <v>0</v>
      </c>
      <c r="S18" s="9">
        <v>6791000</v>
      </c>
      <c r="U18" s="9">
        <v>29550</v>
      </c>
      <c r="W18" s="9">
        <v>109829073089</v>
      </c>
      <c r="Y18" s="9">
        <v>200435749565.625</v>
      </c>
      <c r="AA18" s="51">
        <f>Y18/سهام!$AF$9</f>
        <v>3.5152794051412561E-3</v>
      </c>
    </row>
    <row r="19" spans="1:27" ht="21.75" customHeight="1" x14ac:dyDescent="0.2">
      <c r="A19" s="84" t="s">
        <v>66</v>
      </c>
      <c r="B19" s="84"/>
      <c r="D19" s="81">
        <v>7524000</v>
      </c>
      <c r="E19" s="81"/>
      <c r="G19" s="9">
        <v>100109952992</v>
      </c>
      <c r="I19" s="9">
        <v>95929807916.25</v>
      </c>
      <c r="K19" s="9">
        <v>0</v>
      </c>
      <c r="M19" s="9">
        <v>0</v>
      </c>
      <c r="O19" s="9">
        <v>0</v>
      </c>
      <c r="Q19" s="9">
        <v>0</v>
      </c>
      <c r="S19" s="9">
        <v>7524000</v>
      </c>
      <c r="U19" s="9">
        <v>12898</v>
      </c>
      <c r="W19" s="9">
        <v>100109952992</v>
      </c>
      <c r="Y19" s="9">
        <v>96929311594.5</v>
      </c>
      <c r="AA19" s="51">
        <f>Y19/سهام!$AF$9</f>
        <v>1.6999642705509742E-3</v>
      </c>
    </row>
    <row r="20" spans="1:27" ht="21.75" customHeight="1" x14ac:dyDescent="0.2">
      <c r="A20" s="84" t="s">
        <v>67</v>
      </c>
      <c r="B20" s="84"/>
      <c r="D20" s="81">
        <v>5000000</v>
      </c>
      <c r="E20" s="81"/>
      <c r="G20" s="9">
        <v>50058000000</v>
      </c>
      <c r="I20" s="9">
        <v>49940625000</v>
      </c>
      <c r="K20" s="9">
        <v>0</v>
      </c>
      <c r="M20" s="9">
        <v>0</v>
      </c>
      <c r="O20" s="9">
        <v>-5000000</v>
      </c>
      <c r="Q20" s="9">
        <v>52611328315</v>
      </c>
      <c r="S20" s="9">
        <v>0</v>
      </c>
      <c r="U20" s="9">
        <v>0</v>
      </c>
      <c r="W20" s="9">
        <v>0</v>
      </c>
      <c r="Y20" s="9">
        <v>0</v>
      </c>
      <c r="AA20" s="51">
        <f>Y20/سهام!$AF$9</f>
        <v>0</v>
      </c>
    </row>
    <row r="21" spans="1:27" ht="21.75" customHeight="1" x14ac:dyDescent="0.2">
      <c r="A21" s="84" t="s">
        <v>68</v>
      </c>
      <c r="B21" s="84"/>
      <c r="D21" s="81">
        <v>21564</v>
      </c>
      <c r="E21" s="81"/>
      <c r="G21" s="9">
        <v>39363632745</v>
      </c>
      <c r="I21" s="9">
        <v>82559865708</v>
      </c>
      <c r="K21" s="9">
        <v>0</v>
      </c>
      <c r="M21" s="9">
        <v>0</v>
      </c>
      <c r="O21" s="9">
        <v>0</v>
      </c>
      <c r="Q21" s="9">
        <v>0</v>
      </c>
      <c r="S21" s="9">
        <v>21564</v>
      </c>
      <c r="U21" s="9">
        <v>3874259</v>
      </c>
      <c r="W21" s="9">
        <v>39363632745</v>
      </c>
      <c r="Y21" s="9">
        <v>83544521076</v>
      </c>
      <c r="AA21" s="51">
        <f>Y21/سهام!$AF$9</f>
        <v>1.4652193283249473E-3</v>
      </c>
    </row>
    <row r="22" spans="1:27" ht="21.75" customHeight="1" x14ac:dyDescent="0.2">
      <c r="A22" s="84" t="s">
        <v>69</v>
      </c>
      <c r="B22" s="84"/>
      <c r="D22" s="81">
        <v>4808154</v>
      </c>
      <c r="E22" s="81"/>
      <c r="G22" s="9">
        <v>99999986892</v>
      </c>
      <c r="I22" s="9">
        <v>122045372982</v>
      </c>
      <c r="K22" s="9">
        <v>0</v>
      </c>
      <c r="M22" s="9">
        <v>0</v>
      </c>
      <c r="O22" s="9">
        <v>0</v>
      </c>
      <c r="Q22" s="9">
        <v>0</v>
      </c>
      <c r="S22" s="9">
        <v>4808154</v>
      </c>
      <c r="U22" s="9">
        <v>24876</v>
      </c>
      <c r="W22" s="9">
        <v>99999986892</v>
      </c>
      <c r="Y22" s="9">
        <v>119607638904</v>
      </c>
      <c r="AA22" s="51">
        <f>Y22/سهام!$AF$9</f>
        <v>2.0977009872140684E-3</v>
      </c>
    </row>
    <row r="23" spans="1:27" ht="21.75" customHeight="1" x14ac:dyDescent="0.2">
      <c r="A23" s="84" t="s">
        <v>70</v>
      </c>
      <c r="B23" s="84"/>
      <c r="D23" s="81">
        <v>67248</v>
      </c>
      <c r="E23" s="81"/>
      <c r="G23" s="9">
        <v>189996470306</v>
      </c>
      <c r="I23" s="9">
        <v>190873206304</v>
      </c>
      <c r="K23" s="9">
        <v>0</v>
      </c>
      <c r="M23" s="9">
        <v>0</v>
      </c>
      <c r="O23" s="9">
        <v>0</v>
      </c>
      <c r="Q23" s="9">
        <v>0</v>
      </c>
      <c r="S23" s="9">
        <v>67248</v>
      </c>
      <c r="U23" s="9">
        <v>2872090</v>
      </c>
      <c r="W23" s="9">
        <v>189996470306</v>
      </c>
      <c r="Y23" s="9">
        <v>193142288320</v>
      </c>
      <c r="AA23" s="51">
        <f>Y23/سهام!$AF$9</f>
        <v>3.3873653271162328E-3</v>
      </c>
    </row>
    <row r="24" spans="1:27" ht="21.75" customHeight="1" x14ac:dyDescent="0.2">
      <c r="A24" s="84" t="s">
        <v>71</v>
      </c>
      <c r="B24" s="84"/>
      <c r="D24" s="81">
        <v>130571</v>
      </c>
      <c r="E24" s="81"/>
      <c r="G24" s="9">
        <v>99999758915</v>
      </c>
      <c r="I24" s="9">
        <v>119612808825</v>
      </c>
      <c r="K24" s="9">
        <v>0</v>
      </c>
      <c r="M24" s="9">
        <v>0</v>
      </c>
      <c r="O24" s="9">
        <v>0</v>
      </c>
      <c r="Q24" s="9">
        <v>0</v>
      </c>
      <c r="S24" s="9">
        <v>130571</v>
      </c>
      <c r="U24" s="9">
        <v>929314</v>
      </c>
      <c r="W24" s="9">
        <v>99999758915</v>
      </c>
      <c r="Y24" s="9">
        <v>121341438294</v>
      </c>
      <c r="AA24" s="51">
        <f>Y24/سهام!$AF$9</f>
        <v>2.1281086829545827E-3</v>
      </c>
    </row>
    <row r="25" spans="1:27" ht="21.75" customHeight="1" x14ac:dyDescent="0.2">
      <c r="A25" s="84" t="s">
        <v>72</v>
      </c>
      <c r="B25" s="84"/>
      <c r="D25" s="81">
        <v>10000</v>
      </c>
      <c r="E25" s="81"/>
      <c r="G25" s="9">
        <v>10000000000</v>
      </c>
      <c r="I25" s="9">
        <v>12845120000</v>
      </c>
      <c r="K25" s="9">
        <v>0</v>
      </c>
      <c r="M25" s="9">
        <v>0</v>
      </c>
      <c r="O25" s="9">
        <v>0</v>
      </c>
      <c r="Q25" s="9">
        <v>0</v>
      </c>
      <c r="S25" s="9">
        <v>10000</v>
      </c>
      <c r="U25" s="9">
        <v>1310331</v>
      </c>
      <c r="W25" s="9">
        <v>10000000000</v>
      </c>
      <c r="Y25" s="9">
        <v>13103310000</v>
      </c>
      <c r="AA25" s="51">
        <f>Y25/سهام!$AF$9</f>
        <v>2.2980828460992836E-4</v>
      </c>
    </row>
    <row r="26" spans="1:27" ht="21.75" customHeight="1" x14ac:dyDescent="0.2">
      <c r="A26" s="84" t="s">
        <v>73</v>
      </c>
      <c r="B26" s="84"/>
      <c r="D26" s="81">
        <v>0</v>
      </c>
      <c r="E26" s="81"/>
      <c r="G26" s="9">
        <v>0</v>
      </c>
      <c r="I26" s="9">
        <v>0</v>
      </c>
      <c r="K26" s="9">
        <v>45160998</v>
      </c>
      <c r="M26" s="9">
        <v>999999978714</v>
      </c>
      <c r="O26" s="9">
        <v>-45160998</v>
      </c>
      <c r="Q26" s="9">
        <v>1004144548015.65</v>
      </c>
      <c r="S26" s="9">
        <v>0</v>
      </c>
      <c r="U26" s="9">
        <v>0</v>
      </c>
      <c r="W26" s="9">
        <v>0</v>
      </c>
      <c r="Y26" s="9">
        <v>0</v>
      </c>
      <c r="AA26" s="51">
        <f>Y26/سهام!$AF$9</f>
        <v>0</v>
      </c>
    </row>
    <row r="27" spans="1:27" ht="21.75" customHeight="1" x14ac:dyDescent="0.2">
      <c r="A27" s="80" t="s">
        <v>74</v>
      </c>
      <c r="B27" s="80"/>
      <c r="D27" s="82">
        <v>0</v>
      </c>
      <c r="E27" s="82"/>
      <c r="G27" s="13">
        <v>0</v>
      </c>
      <c r="I27" s="13">
        <v>0</v>
      </c>
      <c r="K27" s="13">
        <v>1000000</v>
      </c>
      <c r="M27" s="13">
        <v>10011600000</v>
      </c>
      <c r="O27" s="13">
        <v>0</v>
      </c>
      <c r="Q27" s="13">
        <v>0</v>
      </c>
      <c r="S27" s="13">
        <v>1000000</v>
      </c>
      <c r="U27" s="13">
        <v>10000</v>
      </c>
      <c r="W27" s="13">
        <v>10011600000</v>
      </c>
      <c r="Y27" s="13">
        <v>9988125000</v>
      </c>
      <c r="AA27" s="51">
        <f>Y27/سهام!$AF$9</f>
        <v>1.7517359146044324E-4</v>
      </c>
    </row>
    <row r="28" spans="1:27" ht="21.75" customHeight="1" x14ac:dyDescent="0.2">
      <c r="A28" s="83" t="s">
        <v>34</v>
      </c>
      <c r="B28" s="83"/>
      <c r="D28" s="92">
        <v>105906595</v>
      </c>
      <c r="E28" s="92"/>
      <c r="G28" s="16">
        <f>SUM(G9:G27)</f>
        <v>2503429159848</v>
      </c>
      <c r="I28" s="16">
        <f>SUM(I9:I27)</f>
        <v>2867076131826.3901</v>
      </c>
      <c r="K28" s="16">
        <f>SUM(K9:K27)</f>
        <v>56860998</v>
      </c>
      <c r="M28" s="16">
        <f>SUM(M9:M27)</f>
        <v>1309147152065</v>
      </c>
      <c r="O28" s="16">
        <f>SUM(O9:O27)</f>
        <v>-50160998</v>
      </c>
      <c r="Q28" s="16">
        <f>SUM(Q9:Q27)</f>
        <v>1056755876330.65</v>
      </c>
      <c r="S28" s="16">
        <v>112606595</v>
      </c>
      <c r="U28" s="16"/>
      <c r="W28" s="16">
        <f>SUM(W9:W27)</f>
        <v>2762518333199</v>
      </c>
      <c r="Y28" s="16">
        <f>SUM(Y9:Y27)</f>
        <v>3181537151337.3501</v>
      </c>
      <c r="AA28" s="49">
        <f>SUM(AA9:AA27)</f>
        <v>5.5798389503995134E-2</v>
      </c>
    </row>
    <row r="30" spans="1:27" x14ac:dyDescent="0.2">
      <c r="W30" s="29"/>
    </row>
    <row r="31" spans="1:27" x14ac:dyDescent="0.2">
      <c r="Y31" s="28"/>
    </row>
    <row r="32" spans="1:27" x14ac:dyDescent="0.2">
      <c r="Y32" s="28"/>
    </row>
    <row r="33" spans="25:25" x14ac:dyDescent="0.2">
      <c r="Y33" s="28"/>
    </row>
  </sheetData>
  <mergeCells count="51">
    <mergeCell ref="A1:AA1"/>
    <mergeCell ref="A2:AA2"/>
    <mergeCell ref="A3:AA3"/>
    <mergeCell ref="B5:AA5"/>
    <mergeCell ref="E6:I6"/>
    <mergeCell ref="K6:Q6"/>
    <mergeCell ref="S6:AA6"/>
    <mergeCell ref="K7:M7"/>
    <mergeCell ref="O7:Q7"/>
    <mergeCell ref="A8:B8"/>
    <mergeCell ref="D8:E8"/>
    <mergeCell ref="A9:B9"/>
    <mergeCell ref="D9:E9"/>
    <mergeCell ref="A10:B10"/>
    <mergeCell ref="D10:E10"/>
    <mergeCell ref="A11:B11"/>
    <mergeCell ref="D11:E11"/>
    <mergeCell ref="A12:B12"/>
    <mergeCell ref="D12:E12"/>
    <mergeCell ref="A13:B13"/>
    <mergeCell ref="D13:E13"/>
    <mergeCell ref="A14:B14"/>
    <mergeCell ref="D14:E14"/>
    <mergeCell ref="A15:B15"/>
    <mergeCell ref="D15:E15"/>
    <mergeCell ref="A16:B16"/>
    <mergeCell ref="D16:E16"/>
    <mergeCell ref="A17:B17"/>
    <mergeCell ref="D17:E17"/>
    <mergeCell ref="A18:B18"/>
    <mergeCell ref="D18:E18"/>
    <mergeCell ref="A19:B19"/>
    <mergeCell ref="D19:E19"/>
    <mergeCell ref="A20:B20"/>
    <mergeCell ref="D20:E20"/>
    <mergeCell ref="A21:B21"/>
    <mergeCell ref="D21:E21"/>
    <mergeCell ref="A22:B22"/>
    <mergeCell ref="D22:E22"/>
    <mergeCell ref="A23:B23"/>
    <mergeCell ref="D23:E23"/>
    <mergeCell ref="A24:B24"/>
    <mergeCell ref="D24:E24"/>
    <mergeCell ref="A28:B28"/>
    <mergeCell ref="D28:E28"/>
    <mergeCell ref="A25:B25"/>
    <mergeCell ref="D25:E25"/>
    <mergeCell ref="A26:B26"/>
    <mergeCell ref="D26:E26"/>
    <mergeCell ref="A27:B27"/>
    <mergeCell ref="D27:E27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AL31"/>
  <sheetViews>
    <sheetView rightToLeft="1" topLeftCell="I4" workbookViewId="0">
      <selection activeCell="AH28" sqref="AH28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8.85546875" bestFit="1" customWidth="1"/>
    <col min="19" max="19" width="1.28515625" customWidth="1"/>
    <col min="20" max="20" width="19" bestFit="1" customWidth="1"/>
    <col min="21" max="21" width="1.28515625" customWidth="1"/>
    <col min="22" max="22" width="13" customWidth="1"/>
    <col min="23" max="23" width="1.28515625" customWidth="1"/>
    <col min="24" max="24" width="18.85546875" bestFit="1" customWidth="1"/>
    <col min="25" max="25" width="1.28515625" customWidth="1"/>
    <col min="26" max="26" width="13" customWidth="1"/>
    <col min="27" max="27" width="1.28515625" customWidth="1"/>
    <col min="28" max="28" width="17.7109375" bestFit="1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8.85546875" bestFit="1" customWidth="1"/>
    <col min="35" max="35" width="3.140625" customWidth="1"/>
    <col min="36" max="36" width="19" bestFit="1" customWidth="1"/>
    <col min="37" max="37" width="1.28515625" customWidth="1"/>
    <col min="38" max="38" width="14.28515625" style="50" customWidth="1"/>
    <col min="39" max="39" width="0.28515625" customWidth="1"/>
  </cols>
  <sheetData>
    <row r="1" spans="1:38" ht="29.1" customHeight="1" x14ac:dyDescent="0.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</row>
    <row r="2" spans="1:38" ht="21.75" customHeight="1" x14ac:dyDescent="0.2">
      <c r="A2" s="78" t="s">
        <v>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</row>
    <row r="3" spans="1:38" ht="21.75" customHeight="1" x14ac:dyDescent="0.2">
      <c r="A3" s="78" t="s">
        <v>2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</row>
    <row r="4" spans="1:38" ht="14.45" customHeight="1" x14ac:dyDescent="0.2"/>
    <row r="5" spans="1:38" ht="14.45" customHeight="1" x14ac:dyDescent="0.2">
      <c r="A5" s="1" t="s">
        <v>75</v>
      </c>
      <c r="B5" s="89" t="s">
        <v>76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</row>
    <row r="6" spans="1:38" ht="14.45" customHeight="1" x14ac:dyDescent="0.2">
      <c r="A6" s="85" t="s">
        <v>77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 t="s">
        <v>7</v>
      </c>
      <c r="Q6" s="85"/>
      <c r="R6" s="85"/>
      <c r="S6" s="85"/>
      <c r="T6" s="85"/>
      <c r="V6" s="85" t="s">
        <v>8</v>
      </c>
      <c r="W6" s="85"/>
      <c r="X6" s="85"/>
      <c r="Y6" s="85"/>
      <c r="Z6" s="85"/>
      <c r="AA6" s="85"/>
      <c r="AB6" s="85"/>
      <c r="AD6" s="85" t="s">
        <v>9</v>
      </c>
      <c r="AE6" s="85"/>
      <c r="AF6" s="85"/>
      <c r="AG6" s="85"/>
      <c r="AH6" s="85"/>
      <c r="AI6" s="85"/>
      <c r="AJ6" s="85"/>
      <c r="AK6" s="85"/>
      <c r="AL6" s="85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88" t="s">
        <v>10</v>
      </c>
      <c r="W7" s="88"/>
      <c r="X7" s="88"/>
      <c r="Y7" s="3"/>
      <c r="Z7" s="88" t="s">
        <v>11</v>
      </c>
      <c r="AA7" s="88"/>
      <c r="AB7" s="88"/>
      <c r="AD7" s="3"/>
      <c r="AE7" s="3"/>
      <c r="AF7" s="3"/>
      <c r="AG7" s="3"/>
      <c r="AH7" s="3"/>
      <c r="AI7" s="3"/>
      <c r="AJ7" s="3"/>
      <c r="AK7" s="3"/>
      <c r="AL7" s="46"/>
    </row>
    <row r="8" spans="1:38" ht="14.45" customHeight="1" x14ac:dyDescent="0.2">
      <c r="A8" s="85" t="s">
        <v>78</v>
      </c>
      <c r="B8" s="85"/>
      <c r="D8" s="2" t="s">
        <v>79</v>
      </c>
      <c r="F8" s="2" t="s">
        <v>80</v>
      </c>
      <c r="H8" s="2" t="s">
        <v>81</v>
      </c>
      <c r="J8" s="2" t="s">
        <v>82</v>
      </c>
      <c r="L8" s="2" t="s">
        <v>83</v>
      </c>
      <c r="N8" s="2" t="s">
        <v>40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47" t="s">
        <v>18</v>
      </c>
    </row>
    <row r="9" spans="1:38" ht="21.75" customHeight="1" x14ac:dyDescent="0.2">
      <c r="A9" s="86" t="s">
        <v>84</v>
      </c>
      <c r="B9" s="86"/>
      <c r="D9" s="5" t="s">
        <v>85</v>
      </c>
      <c r="F9" s="5" t="s">
        <v>85</v>
      </c>
      <c r="H9" s="5" t="s">
        <v>86</v>
      </c>
      <c r="J9" s="5" t="s">
        <v>87</v>
      </c>
      <c r="L9" s="7">
        <v>0</v>
      </c>
      <c r="N9" s="7">
        <v>0</v>
      </c>
      <c r="P9" s="6">
        <v>500000</v>
      </c>
      <c r="R9" s="6">
        <v>266519165625</v>
      </c>
      <c r="T9" s="6">
        <v>261577580468</v>
      </c>
      <c r="V9" s="6">
        <v>0</v>
      </c>
      <c r="X9" s="6">
        <v>0</v>
      </c>
      <c r="Z9" s="6">
        <v>0</v>
      </c>
      <c r="AB9" s="6">
        <v>0</v>
      </c>
      <c r="AD9" s="6">
        <v>500000</v>
      </c>
      <c r="AF9" s="6">
        <v>580000</v>
      </c>
      <c r="AH9" s="6">
        <v>266519165625</v>
      </c>
      <c r="AJ9" s="6">
        <v>289947437500</v>
      </c>
      <c r="AL9" s="48">
        <f>AJ9/سهام!$AF$9</f>
        <v>5.0851520141795784E-3</v>
      </c>
    </row>
    <row r="10" spans="1:38" ht="21.75" customHeight="1" x14ac:dyDescent="0.2">
      <c r="A10" s="84" t="s">
        <v>88</v>
      </c>
      <c r="B10" s="84"/>
      <c r="D10" s="8" t="s">
        <v>85</v>
      </c>
      <c r="F10" s="8" t="s">
        <v>85</v>
      </c>
      <c r="H10" s="8" t="s">
        <v>89</v>
      </c>
      <c r="J10" s="8" t="s">
        <v>90</v>
      </c>
      <c r="L10" s="10">
        <v>0</v>
      </c>
      <c r="N10" s="10">
        <v>0</v>
      </c>
      <c r="P10" s="9">
        <v>880000</v>
      </c>
      <c r="R10" s="9">
        <v>596660000000</v>
      </c>
      <c r="T10" s="9">
        <v>696850392969</v>
      </c>
      <c r="V10" s="9">
        <v>0</v>
      </c>
      <c r="X10" s="9">
        <v>0</v>
      </c>
      <c r="Z10" s="9">
        <v>0</v>
      </c>
      <c r="AB10" s="9">
        <v>0</v>
      </c>
      <c r="AD10" s="9">
        <v>880000</v>
      </c>
      <c r="AF10" s="9">
        <v>889900</v>
      </c>
      <c r="AH10" s="9">
        <v>596660000000</v>
      </c>
      <c r="AJ10" s="9">
        <v>782970060950</v>
      </c>
      <c r="AL10" s="51">
        <f>AJ10/سهام!$AF$9</f>
        <v>1.3731874359062753E-2</v>
      </c>
    </row>
    <row r="11" spans="1:38" ht="21.75" customHeight="1" x14ac:dyDescent="0.2">
      <c r="A11" s="84" t="s">
        <v>91</v>
      </c>
      <c r="B11" s="84"/>
      <c r="D11" s="8" t="s">
        <v>85</v>
      </c>
      <c r="F11" s="8" t="s">
        <v>85</v>
      </c>
      <c r="H11" s="8" t="s">
        <v>92</v>
      </c>
      <c r="J11" s="8" t="s">
        <v>93</v>
      </c>
      <c r="L11" s="10">
        <v>0</v>
      </c>
      <c r="N11" s="10">
        <v>0</v>
      </c>
      <c r="P11" s="9">
        <v>151609</v>
      </c>
      <c r="R11" s="9">
        <v>100988122870</v>
      </c>
      <c r="T11" s="9">
        <v>109555392626</v>
      </c>
      <c r="V11" s="9">
        <v>0</v>
      </c>
      <c r="X11" s="9">
        <v>0</v>
      </c>
      <c r="Z11" s="9">
        <v>0</v>
      </c>
      <c r="AB11" s="9">
        <v>0</v>
      </c>
      <c r="AD11" s="9">
        <v>151609</v>
      </c>
      <c r="AF11" s="9">
        <v>808550</v>
      </c>
      <c r="AH11" s="9">
        <v>100988122870</v>
      </c>
      <c r="AJ11" s="9">
        <v>122561238698</v>
      </c>
      <c r="AL11" s="51">
        <f>AJ11/سهام!$AF$9</f>
        <v>2.1495017690076287E-3</v>
      </c>
    </row>
    <row r="12" spans="1:38" ht="21.75" customHeight="1" x14ac:dyDescent="0.2">
      <c r="A12" s="84" t="s">
        <v>94</v>
      </c>
      <c r="B12" s="84"/>
      <c r="D12" s="8" t="s">
        <v>85</v>
      </c>
      <c r="F12" s="8" t="s">
        <v>85</v>
      </c>
      <c r="H12" s="8" t="s">
        <v>95</v>
      </c>
      <c r="J12" s="8" t="s">
        <v>96</v>
      </c>
      <c r="L12" s="10">
        <v>0</v>
      </c>
      <c r="N12" s="10">
        <v>0</v>
      </c>
      <c r="P12" s="9">
        <v>50614</v>
      </c>
      <c r="R12" s="9">
        <v>27267185070</v>
      </c>
      <c r="T12" s="9">
        <v>26082941945</v>
      </c>
      <c r="V12" s="9">
        <v>0</v>
      </c>
      <c r="X12" s="9">
        <v>0</v>
      </c>
      <c r="Z12" s="9">
        <v>0</v>
      </c>
      <c r="AB12" s="9">
        <v>0</v>
      </c>
      <c r="AD12" s="9">
        <v>50614</v>
      </c>
      <c r="AF12" s="9">
        <v>574940</v>
      </c>
      <c r="AH12" s="9">
        <v>27267185070</v>
      </c>
      <c r="AJ12" s="9">
        <v>29094738782</v>
      </c>
      <c r="AL12" s="51">
        <f>AJ12/سهام!$AF$9</f>
        <v>5.1026893286241235E-4</v>
      </c>
    </row>
    <row r="13" spans="1:38" ht="21.75" customHeight="1" x14ac:dyDescent="0.2">
      <c r="A13" s="84" t="s">
        <v>97</v>
      </c>
      <c r="B13" s="84"/>
      <c r="D13" s="8" t="s">
        <v>85</v>
      </c>
      <c r="F13" s="8" t="s">
        <v>85</v>
      </c>
      <c r="H13" s="8" t="s">
        <v>98</v>
      </c>
      <c r="J13" s="8" t="s">
        <v>99</v>
      </c>
      <c r="L13" s="10">
        <v>0</v>
      </c>
      <c r="N13" s="10">
        <v>0</v>
      </c>
      <c r="P13" s="9">
        <v>957700</v>
      </c>
      <c r="R13" s="9">
        <v>591265672000</v>
      </c>
      <c r="T13" s="9">
        <v>677038203579</v>
      </c>
      <c r="V13" s="9">
        <v>0</v>
      </c>
      <c r="X13" s="9">
        <v>0</v>
      </c>
      <c r="Z13" s="9">
        <v>0</v>
      </c>
      <c r="AB13" s="9">
        <v>0</v>
      </c>
      <c r="AD13" s="9">
        <v>957700</v>
      </c>
      <c r="AF13" s="9">
        <v>788620</v>
      </c>
      <c r="AH13" s="9">
        <v>591265672000</v>
      </c>
      <c r="AJ13" s="9">
        <v>755124482875</v>
      </c>
      <c r="AL13" s="51">
        <f>AJ13/سهام!$AF$9</f>
        <v>1.3243513438700829E-2</v>
      </c>
    </row>
    <row r="14" spans="1:38" ht="21.75" customHeight="1" x14ac:dyDescent="0.2">
      <c r="A14" s="84" t="s">
        <v>100</v>
      </c>
      <c r="B14" s="84"/>
      <c r="D14" s="8" t="s">
        <v>85</v>
      </c>
      <c r="F14" s="8" t="s">
        <v>85</v>
      </c>
      <c r="H14" s="8" t="s">
        <v>101</v>
      </c>
      <c r="J14" s="8" t="s">
        <v>102</v>
      </c>
      <c r="L14" s="10">
        <v>0</v>
      </c>
      <c r="N14" s="10">
        <v>0</v>
      </c>
      <c r="P14" s="9">
        <v>1874200</v>
      </c>
      <c r="R14" s="9">
        <v>1186679465856</v>
      </c>
      <c r="T14" s="9">
        <v>1470140847066</v>
      </c>
      <c r="V14" s="9">
        <v>0</v>
      </c>
      <c r="X14" s="9">
        <v>0</v>
      </c>
      <c r="Z14" s="9">
        <v>0</v>
      </c>
      <c r="AB14" s="9">
        <v>0</v>
      </c>
      <c r="AD14" s="9">
        <v>1874200</v>
      </c>
      <c r="AF14" s="9">
        <v>814300</v>
      </c>
      <c r="AH14" s="9">
        <v>1186679465856</v>
      </c>
      <c r="AJ14" s="9">
        <v>1525884443307</v>
      </c>
      <c r="AL14" s="51">
        <f>AJ14/سهام!$AF$9</f>
        <v>2.676124478695514E-2</v>
      </c>
    </row>
    <row r="15" spans="1:38" ht="21.75" customHeight="1" x14ac:dyDescent="0.2">
      <c r="A15" s="84" t="s">
        <v>103</v>
      </c>
      <c r="B15" s="84"/>
      <c r="D15" s="8" t="s">
        <v>85</v>
      </c>
      <c r="F15" s="8" t="s">
        <v>85</v>
      </c>
      <c r="H15" s="8" t="s">
        <v>104</v>
      </c>
      <c r="J15" s="8" t="s">
        <v>102</v>
      </c>
      <c r="L15" s="10">
        <v>18</v>
      </c>
      <c r="N15" s="10">
        <v>18</v>
      </c>
      <c r="P15" s="9">
        <v>1200000</v>
      </c>
      <c r="R15" s="9">
        <v>983888000000</v>
      </c>
      <c r="T15" s="9">
        <v>1199782500000</v>
      </c>
      <c r="V15" s="9">
        <v>0</v>
      </c>
      <c r="X15" s="9">
        <v>0</v>
      </c>
      <c r="Z15" s="9">
        <v>0</v>
      </c>
      <c r="AB15" s="9">
        <v>0</v>
      </c>
      <c r="AD15" s="9">
        <v>1200000</v>
      </c>
      <c r="AF15" s="9">
        <v>1000000</v>
      </c>
      <c r="AH15" s="9">
        <v>983888000000</v>
      </c>
      <c r="AJ15" s="9">
        <v>1270877187006</v>
      </c>
      <c r="AL15" s="51">
        <f>AJ15/سهام!$AF$9</f>
        <v>2.228888016048922E-2</v>
      </c>
    </row>
    <row r="16" spans="1:38" ht="21.75" customHeight="1" x14ac:dyDescent="0.2">
      <c r="A16" s="84" t="s">
        <v>105</v>
      </c>
      <c r="B16" s="84"/>
      <c r="D16" s="8" t="s">
        <v>85</v>
      </c>
      <c r="F16" s="8" t="s">
        <v>85</v>
      </c>
      <c r="H16" s="8" t="s">
        <v>106</v>
      </c>
      <c r="J16" s="8" t="s">
        <v>107</v>
      </c>
      <c r="L16" s="10">
        <v>18</v>
      </c>
      <c r="N16" s="10">
        <v>18</v>
      </c>
      <c r="P16" s="9">
        <v>1840000</v>
      </c>
      <c r="R16" s="9">
        <v>1603706795110</v>
      </c>
      <c r="T16" s="9">
        <v>1747683175000</v>
      </c>
      <c r="V16" s="9">
        <v>0</v>
      </c>
      <c r="X16" s="9">
        <v>0</v>
      </c>
      <c r="Z16" s="9">
        <v>0</v>
      </c>
      <c r="AB16" s="9">
        <v>0</v>
      </c>
      <c r="AD16" s="9">
        <v>1840000</v>
      </c>
      <c r="AF16" s="9">
        <v>950000</v>
      </c>
      <c r="AH16" s="9">
        <v>1603706795110</v>
      </c>
      <c r="AJ16" s="9">
        <v>350891421438</v>
      </c>
      <c r="AL16" s="51">
        <f>AJ16/سهام!$AF$9</f>
        <v>6.1539989243180708E-3</v>
      </c>
    </row>
    <row r="17" spans="1:38" ht="21.75" customHeight="1" x14ac:dyDescent="0.2">
      <c r="A17" s="84" t="s">
        <v>108</v>
      </c>
      <c r="B17" s="84"/>
      <c r="D17" s="8" t="s">
        <v>85</v>
      </c>
      <c r="F17" s="8" t="s">
        <v>85</v>
      </c>
      <c r="H17" s="8" t="s">
        <v>109</v>
      </c>
      <c r="J17" s="8" t="s">
        <v>110</v>
      </c>
      <c r="L17" s="10">
        <v>26</v>
      </c>
      <c r="N17" s="10">
        <v>26</v>
      </c>
      <c r="P17" s="9">
        <v>1000000</v>
      </c>
      <c r="R17" s="9">
        <v>1000000000000</v>
      </c>
      <c r="T17" s="9">
        <v>999818750000</v>
      </c>
      <c r="V17" s="9">
        <v>0</v>
      </c>
      <c r="X17" s="9">
        <v>0</v>
      </c>
      <c r="Z17" s="9">
        <v>0</v>
      </c>
      <c r="AB17" s="9">
        <v>0</v>
      </c>
      <c r="AD17" s="9">
        <v>1000000</v>
      </c>
      <c r="AF17" s="9">
        <v>1000000</v>
      </c>
      <c r="AH17" s="9">
        <v>1000000000000</v>
      </c>
      <c r="AJ17" s="9">
        <v>1811315144782</v>
      </c>
      <c r="AL17" s="51">
        <f>AJ17/سهام!$AF$9</f>
        <v>3.1767181445782437E-2</v>
      </c>
    </row>
    <row r="18" spans="1:38" ht="21.75" customHeight="1" x14ac:dyDescent="0.2">
      <c r="A18" s="84" t="s">
        <v>111</v>
      </c>
      <c r="B18" s="84"/>
      <c r="D18" s="8" t="s">
        <v>85</v>
      </c>
      <c r="F18" s="8" t="s">
        <v>85</v>
      </c>
      <c r="H18" s="8" t="s">
        <v>112</v>
      </c>
      <c r="J18" s="8" t="s">
        <v>113</v>
      </c>
      <c r="L18" s="10">
        <v>18</v>
      </c>
      <c r="N18" s="10">
        <v>18</v>
      </c>
      <c r="P18" s="9">
        <v>225000</v>
      </c>
      <c r="R18" s="9">
        <v>169126661999</v>
      </c>
      <c r="T18" s="9">
        <v>159266627690</v>
      </c>
      <c r="V18" s="9">
        <v>0</v>
      </c>
      <c r="X18" s="9">
        <v>0</v>
      </c>
      <c r="Z18" s="9">
        <v>0</v>
      </c>
      <c r="AB18" s="9">
        <v>0</v>
      </c>
      <c r="AD18" s="9">
        <v>225000</v>
      </c>
      <c r="AF18" s="9">
        <v>778000</v>
      </c>
      <c r="AH18" s="9">
        <v>169126661999</v>
      </c>
      <c r="AJ18" s="9">
        <v>1059229396524</v>
      </c>
      <c r="AL18" s="51">
        <f>AJ18/سهام!$AF$9</f>
        <v>1.8576961899214019E-2</v>
      </c>
    </row>
    <row r="19" spans="1:38" ht="21.75" customHeight="1" x14ac:dyDescent="0.2">
      <c r="A19" s="84" t="s">
        <v>114</v>
      </c>
      <c r="B19" s="84"/>
      <c r="D19" s="8" t="s">
        <v>85</v>
      </c>
      <c r="F19" s="8" t="s">
        <v>85</v>
      </c>
      <c r="H19" s="8" t="s">
        <v>115</v>
      </c>
      <c r="J19" s="8" t="s">
        <v>116</v>
      </c>
      <c r="L19" s="10">
        <v>20.5</v>
      </c>
      <c r="N19" s="10">
        <v>20.5</v>
      </c>
      <c r="P19" s="9">
        <v>420000</v>
      </c>
      <c r="R19" s="9">
        <v>382866963436</v>
      </c>
      <c r="T19" s="9">
        <v>412209873416</v>
      </c>
      <c r="V19" s="9">
        <v>0</v>
      </c>
      <c r="X19" s="9">
        <v>0</v>
      </c>
      <c r="Z19" s="9">
        <v>0</v>
      </c>
      <c r="AB19" s="9">
        <v>0</v>
      </c>
      <c r="AD19" s="9">
        <v>420000</v>
      </c>
      <c r="AF19" s="9">
        <v>981630</v>
      </c>
      <c r="AH19" s="9">
        <v>382866963436</v>
      </c>
      <c r="AJ19" s="9">
        <v>175018271167.5</v>
      </c>
      <c r="AL19" s="51">
        <f>AJ19/سهام!$AF$9</f>
        <v>3.0695029479115171E-3</v>
      </c>
    </row>
    <row r="20" spans="1:38" ht="21.75" customHeight="1" x14ac:dyDescent="0.2">
      <c r="A20" s="84" t="s">
        <v>117</v>
      </c>
      <c r="B20" s="84"/>
      <c r="D20" s="8" t="s">
        <v>85</v>
      </c>
      <c r="F20" s="8" t="s">
        <v>85</v>
      </c>
      <c r="H20" s="8" t="s">
        <v>118</v>
      </c>
      <c r="J20" s="8" t="s">
        <v>119</v>
      </c>
      <c r="L20" s="10">
        <v>20.5</v>
      </c>
      <c r="N20" s="10">
        <v>20.5</v>
      </c>
      <c r="P20" s="9">
        <v>1000000</v>
      </c>
      <c r="R20" s="9">
        <v>962320000000</v>
      </c>
      <c r="T20" s="9">
        <v>976462984000</v>
      </c>
      <c r="V20" s="9">
        <v>0</v>
      </c>
      <c r="X20" s="9">
        <v>0</v>
      </c>
      <c r="Z20" s="9">
        <v>0</v>
      </c>
      <c r="AB20" s="9">
        <v>0</v>
      </c>
      <c r="AD20" s="9">
        <v>1000000</v>
      </c>
      <c r="AF20" s="9">
        <v>985900</v>
      </c>
      <c r="AH20" s="9">
        <v>962320000000</v>
      </c>
      <c r="AJ20" s="9">
        <v>411174055485.25</v>
      </c>
      <c r="AL20" s="51">
        <f>AJ20/سهام!$AF$9</f>
        <v>7.2112469572323942E-3</v>
      </c>
    </row>
    <row r="21" spans="1:38" ht="21.75" customHeight="1" x14ac:dyDescent="0.2">
      <c r="A21" s="84" t="s">
        <v>120</v>
      </c>
      <c r="B21" s="84"/>
      <c r="D21" s="8" t="s">
        <v>85</v>
      </c>
      <c r="F21" s="8" t="s">
        <v>85</v>
      </c>
      <c r="H21" s="8" t="s">
        <v>121</v>
      </c>
      <c r="J21" s="8" t="s">
        <v>122</v>
      </c>
      <c r="L21" s="10">
        <v>20.5</v>
      </c>
      <c r="N21" s="10">
        <v>20.5</v>
      </c>
      <c r="P21" s="9">
        <v>1225000</v>
      </c>
      <c r="R21" s="9">
        <v>1142082296625</v>
      </c>
      <c r="T21" s="9">
        <v>1036529594953</v>
      </c>
      <c r="V21" s="9">
        <v>0</v>
      </c>
      <c r="X21" s="9">
        <v>0</v>
      </c>
      <c r="Z21" s="9">
        <v>0</v>
      </c>
      <c r="AB21" s="9">
        <v>0</v>
      </c>
      <c r="AD21" s="9">
        <v>1225000</v>
      </c>
      <c r="AF21" s="9">
        <v>921490</v>
      </c>
      <c r="AH21" s="9">
        <v>1142082296625</v>
      </c>
      <c r="AJ21" s="9">
        <v>1885111567060.5</v>
      </c>
      <c r="AL21" s="51">
        <f>AJ21/سهام!$AF$9</f>
        <v>3.3061436806769241E-2</v>
      </c>
    </row>
    <row r="22" spans="1:38" ht="21.75" customHeight="1" x14ac:dyDescent="0.2">
      <c r="A22" s="84" t="s">
        <v>123</v>
      </c>
      <c r="B22" s="84"/>
      <c r="D22" s="8" t="s">
        <v>85</v>
      </c>
      <c r="F22" s="8" t="s">
        <v>85</v>
      </c>
      <c r="H22" s="8" t="s">
        <v>124</v>
      </c>
      <c r="J22" s="8" t="s">
        <v>125</v>
      </c>
      <c r="L22" s="10">
        <v>23</v>
      </c>
      <c r="N22" s="10">
        <v>23</v>
      </c>
      <c r="P22" s="9">
        <v>1579612</v>
      </c>
      <c r="R22" s="9">
        <v>1499999555200</v>
      </c>
      <c r="T22" s="9">
        <v>1505887050492</v>
      </c>
      <c r="V22" s="9">
        <v>0</v>
      </c>
      <c r="X22" s="9">
        <v>0</v>
      </c>
      <c r="Z22" s="9">
        <v>0</v>
      </c>
      <c r="AB22" s="9">
        <v>0</v>
      </c>
      <c r="AD22" s="9">
        <v>1579612</v>
      </c>
      <c r="AF22" s="9">
        <v>953500</v>
      </c>
      <c r="AH22" s="9">
        <v>1499999555200</v>
      </c>
      <c r="AJ22" s="9">
        <v>1067059723202</v>
      </c>
      <c r="AL22" s="51">
        <f>AJ22/سهام!$AF$9</f>
        <v>1.8714291622910287E-2</v>
      </c>
    </row>
    <row r="23" spans="1:38" ht="21.75" customHeight="1" x14ac:dyDescent="0.2">
      <c r="A23" s="84" t="s">
        <v>126</v>
      </c>
      <c r="B23" s="84"/>
      <c r="D23" s="8" t="s">
        <v>85</v>
      </c>
      <c r="F23" s="8" t="s">
        <v>85</v>
      </c>
      <c r="H23" s="8" t="s">
        <v>127</v>
      </c>
      <c r="J23" s="8" t="s">
        <v>128</v>
      </c>
      <c r="L23" s="10">
        <v>21</v>
      </c>
      <c r="N23" s="10">
        <v>21</v>
      </c>
      <c r="P23" s="9">
        <v>0</v>
      </c>
      <c r="R23" s="9">
        <v>0</v>
      </c>
      <c r="T23" s="9">
        <v>0</v>
      </c>
      <c r="V23" s="9">
        <v>350000</v>
      </c>
      <c r="X23" s="9">
        <v>350055937500</v>
      </c>
      <c r="Z23" s="9">
        <v>0</v>
      </c>
      <c r="AB23" s="9">
        <v>0</v>
      </c>
      <c r="AD23" s="9">
        <v>350000</v>
      </c>
      <c r="AF23" s="9">
        <v>1000000</v>
      </c>
      <c r="AH23" s="9">
        <v>350055937500</v>
      </c>
      <c r="AJ23" s="9">
        <v>1223161894210.4399</v>
      </c>
      <c r="AL23" s="51">
        <f>AJ23/سهام!$AF$9</f>
        <v>2.1452040492725262E-2</v>
      </c>
    </row>
    <row r="24" spans="1:38" ht="21.75" customHeight="1" x14ac:dyDescent="0.2">
      <c r="A24" s="84" t="s">
        <v>129</v>
      </c>
      <c r="B24" s="84"/>
      <c r="D24" s="8" t="s">
        <v>85</v>
      </c>
      <c r="F24" s="8" t="s">
        <v>85</v>
      </c>
      <c r="H24" s="8" t="s">
        <v>130</v>
      </c>
      <c r="J24" s="8" t="s">
        <v>131</v>
      </c>
      <c r="L24" s="10">
        <v>23</v>
      </c>
      <c r="N24" s="10">
        <v>23</v>
      </c>
      <c r="P24" s="9">
        <v>0</v>
      </c>
      <c r="R24" s="9">
        <v>0</v>
      </c>
      <c r="T24" s="9">
        <v>0</v>
      </c>
      <c r="V24" s="9">
        <v>14463127</v>
      </c>
      <c r="X24" s="9">
        <v>13926400357030</v>
      </c>
      <c r="Z24" s="9">
        <v>3416186</v>
      </c>
      <c r="AB24" s="9">
        <v>2972856102840</v>
      </c>
      <c r="AD24" s="9">
        <v>11046941</v>
      </c>
      <c r="AF24" s="9">
        <v>990727</v>
      </c>
      <c r="AH24" s="9">
        <v>10636989019490</v>
      </c>
      <c r="AJ24" s="9">
        <v>1591988947510.3899</v>
      </c>
      <c r="AL24" s="51">
        <f>AJ24/سهام!$AF$9</f>
        <v>2.7920597860031395E-2</v>
      </c>
    </row>
    <row r="25" spans="1:38" ht="21.75" customHeight="1" x14ac:dyDescent="0.2">
      <c r="A25" s="80" t="s">
        <v>132</v>
      </c>
      <c r="B25" s="80"/>
      <c r="D25" s="11" t="s">
        <v>85</v>
      </c>
      <c r="F25" s="11" t="s">
        <v>85</v>
      </c>
      <c r="H25" s="11" t="s">
        <v>115</v>
      </c>
      <c r="J25" s="11" t="s">
        <v>133</v>
      </c>
      <c r="L25" s="14">
        <v>20.5</v>
      </c>
      <c r="N25" s="14">
        <v>20.5</v>
      </c>
      <c r="P25" s="13">
        <v>0</v>
      </c>
      <c r="R25" s="13">
        <v>0</v>
      </c>
      <c r="T25" s="13">
        <v>0</v>
      </c>
      <c r="V25" s="13">
        <v>2050000</v>
      </c>
      <c r="X25" s="13">
        <v>1826598074687</v>
      </c>
      <c r="Z25" s="13">
        <v>0</v>
      </c>
      <c r="AB25" s="13">
        <v>0</v>
      </c>
      <c r="AD25" s="13">
        <v>2050000</v>
      </c>
      <c r="AF25" s="13">
        <v>922200</v>
      </c>
      <c r="AH25" s="13">
        <v>1826598074687</v>
      </c>
      <c r="AJ25" s="13">
        <v>11041860000162.699</v>
      </c>
      <c r="AL25" s="51">
        <f>AJ25/سهام!$AF$9</f>
        <v>0.19365419161573474</v>
      </c>
    </row>
    <row r="26" spans="1:38" ht="21.75" customHeight="1" thickBot="1" x14ac:dyDescent="0.25">
      <c r="A26" s="83" t="s">
        <v>34</v>
      </c>
      <c r="B26" s="83"/>
      <c r="D26" s="16"/>
      <c r="F26" s="16"/>
      <c r="H26" s="16"/>
      <c r="J26" s="16"/>
      <c r="L26" s="16"/>
      <c r="N26" s="16"/>
      <c r="P26" s="16">
        <v>12903735</v>
      </c>
      <c r="R26" s="16">
        <f>SUM(R9:R25)</f>
        <v>10513369883791</v>
      </c>
      <c r="T26" s="16">
        <f>SUM(T9:T25)</f>
        <v>11278885914204</v>
      </c>
      <c r="V26" s="16">
        <v>16863127</v>
      </c>
      <c r="X26" s="16">
        <f>SUM(X9:X25)</f>
        <v>16103054369217</v>
      </c>
      <c r="Z26" s="16">
        <v>3416186</v>
      </c>
      <c r="AB26" s="16">
        <f>SUM(AB9:AB25)</f>
        <v>2972856102840</v>
      </c>
      <c r="AD26" s="16">
        <v>26350676</v>
      </c>
      <c r="AF26" s="16"/>
      <c r="AH26" s="16">
        <f>SUM(AH9:AH25)</f>
        <v>23327012915468</v>
      </c>
      <c r="AJ26" s="16">
        <f>SUM(AJ9:AJ25)</f>
        <v>25393270010660.781</v>
      </c>
      <c r="AL26" s="49">
        <f>SUM(AL9:AL25)</f>
        <v>0.44535188603388687</v>
      </c>
    </row>
    <row r="28" spans="1:38" x14ac:dyDescent="0.2">
      <c r="AH28" s="29"/>
    </row>
    <row r="29" spans="1:38" x14ac:dyDescent="0.2">
      <c r="AJ29" s="28"/>
    </row>
    <row r="30" spans="1:38" x14ac:dyDescent="0.2">
      <c r="AJ30" s="28"/>
    </row>
    <row r="31" spans="1:38" x14ac:dyDescent="0.2">
      <c r="AJ31" s="28"/>
    </row>
  </sheetData>
  <mergeCells count="29">
    <mergeCell ref="A1:AL1"/>
    <mergeCell ref="A2:AL2"/>
    <mergeCell ref="A3:AL3"/>
    <mergeCell ref="B5:AL5"/>
    <mergeCell ref="A6:O6"/>
    <mergeCell ref="P6:T6"/>
    <mergeCell ref="V6:AB6"/>
    <mergeCell ref="AD6:AL6"/>
    <mergeCell ref="V7:X7"/>
    <mergeCell ref="Z7:A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6:B26"/>
    <mergeCell ref="A21:B21"/>
    <mergeCell ref="A22:B22"/>
    <mergeCell ref="A23:B23"/>
    <mergeCell ref="A24:B24"/>
    <mergeCell ref="A25:B25"/>
  </mergeCells>
  <pageMargins left="0.39" right="0.39" top="0.39" bottom="0.39" header="0" footer="0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M11"/>
  <sheetViews>
    <sheetView rightToLeft="1" workbookViewId="0">
      <selection activeCell="I9" sqref="I9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</row>
    <row r="2" spans="1:13" ht="21.75" customHeight="1" x14ac:dyDescent="0.2">
      <c r="A2" s="78" t="s">
        <v>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</row>
    <row r="3" spans="1:13" ht="21.75" customHeight="1" x14ac:dyDescent="0.2">
      <c r="A3" s="78" t="s">
        <v>2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</row>
    <row r="4" spans="1:13" ht="14.45" customHeight="1" x14ac:dyDescent="0.2">
      <c r="A4" s="89" t="s">
        <v>134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</row>
    <row r="5" spans="1:13" ht="14.45" customHeight="1" x14ac:dyDescent="0.2">
      <c r="A5" s="89" t="s">
        <v>135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</row>
    <row r="6" spans="1:13" ht="14.45" customHeight="1" x14ac:dyDescent="0.2"/>
    <row r="7" spans="1:13" ht="14.45" customHeight="1" x14ac:dyDescent="0.2">
      <c r="C7" s="85" t="s">
        <v>9</v>
      </c>
      <c r="D7" s="85"/>
      <c r="E7" s="85"/>
      <c r="F7" s="85"/>
      <c r="G7" s="85"/>
      <c r="H7" s="85"/>
      <c r="I7" s="85"/>
      <c r="J7" s="85"/>
      <c r="K7" s="85"/>
      <c r="L7" s="85"/>
      <c r="M7" s="85"/>
    </row>
    <row r="8" spans="1:13" ht="14.45" customHeight="1" x14ac:dyDescent="0.2">
      <c r="A8" s="2" t="s">
        <v>136</v>
      </c>
      <c r="C8" s="4" t="s">
        <v>13</v>
      </c>
      <c r="D8" s="3"/>
      <c r="E8" s="4" t="s">
        <v>137</v>
      </c>
      <c r="F8" s="3"/>
      <c r="G8" s="4" t="s">
        <v>138</v>
      </c>
      <c r="H8" s="3"/>
      <c r="I8" s="4" t="s">
        <v>139</v>
      </c>
      <c r="J8" s="3"/>
      <c r="K8" s="4" t="s">
        <v>140</v>
      </c>
      <c r="L8" s="3"/>
      <c r="M8" s="4" t="s">
        <v>141</v>
      </c>
    </row>
    <row r="9" spans="1:13" ht="21.75" customHeight="1" x14ac:dyDescent="0.2">
      <c r="A9" s="30" t="s">
        <v>129</v>
      </c>
      <c r="B9" s="31"/>
      <c r="C9" s="32">
        <v>11046941</v>
      </c>
      <c r="D9" s="31"/>
      <c r="E9" s="32">
        <v>913000</v>
      </c>
      <c r="F9" s="31"/>
      <c r="G9" s="32">
        <v>990727</v>
      </c>
      <c r="H9" s="31"/>
      <c r="I9" s="33">
        <v>8.5099999999999995E-2</v>
      </c>
      <c r="J9" s="31"/>
      <c r="K9" s="32">
        <v>10944502716107</v>
      </c>
      <c r="L9" s="31"/>
      <c r="M9" s="30" t="s">
        <v>142</v>
      </c>
    </row>
    <row r="10" spans="1:13" ht="21.75" customHeight="1" thickBot="1" x14ac:dyDescent="0.25">
      <c r="A10" s="15" t="s">
        <v>34</v>
      </c>
      <c r="B10" s="31"/>
      <c r="C10" s="34">
        <f>SUM(C9)</f>
        <v>11046941</v>
      </c>
      <c r="D10" s="31"/>
      <c r="E10" s="34"/>
      <c r="F10" s="31"/>
      <c r="G10" s="34"/>
      <c r="H10" s="31"/>
      <c r="I10" s="34"/>
      <c r="J10" s="31"/>
      <c r="K10" s="34">
        <f>SUM(K9)</f>
        <v>10944502716107</v>
      </c>
      <c r="L10" s="31"/>
      <c r="M10" s="34"/>
    </row>
    <row r="11" spans="1:13" ht="13.5" thickTop="1" x14ac:dyDescent="0.2"/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L29"/>
  <sheetViews>
    <sheetView rightToLeft="1" topLeftCell="C12" workbookViewId="0">
      <selection activeCell="J26" sqref="J26"/>
    </sheetView>
  </sheetViews>
  <sheetFormatPr defaultRowHeight="12.75" x14ac:dyDescent="0.2"/>
  <cols>
    <col min="1" max="1" width="6.28515625" bestFit="1" customWidth="1"/>
    <col min="2" max="2" width="49" customWidth="1"/>
    <col min="3" max="3" width="1.28515625" customWidth="1"/>
    <col min="4" max="4" width="20.5703125" bestFit="1" customWidth="1"/>
    <col min="5" max="5" width="7.5703125" bestFit="1" customWidth="1"/>
    <col min="6" max="6" width="21.7109375" bestFit="1" customWidth="1"/>
    <col min="7" max="7" width="7.5703125" bestFit="1" customWidth="1"/>
    <col min="8" max="8" width="21.7109375" bestFit="1" customWidth="1"/>
    <col min="9" max="9" width="7.5703125" bestFit="1" customWidth="1"/>
    <col min="10" max="10" width="24.140625" bestFit="1" customWidth="1"/>
    <col min="11" max="11" width="7.5703125" bestFit="1" customWidth="1"/>
    <col min="12" max="12" width="22.85546875" style="50" bestFit="1" customWidth="1"/>
    <col min="13" max="13" width="0.28515625" customWidth="1"/>
  </cols>
  <sheetData>
    <row r="1" spans="1:12" ht="29.1" customHeight="1" x14ac:dyDescent="0.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2" ht="21.75" customHeight="1" x14ac:dyDescent="0.2">
      <c r="A2" s="78" t="s">
        <v>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</row>
    <row r="3" spans="1:12" ht="21.75" customHeight="1" x14ac:dyDescent="0.2">
      <c r="A3" s="78" t="s">
        <v>2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</row>
    <row r="4" spans="1:12" ht="14.45" customHeight="1" x14ac:dyDescent="0.2"/>
    <row r="5" spans="1:12" ht="14.45" customHeight="1" x14ac:dyDescent="0.2">
      <c r="A5" s="1" t="s">
        <v>143</v>
      </c>
      <c r="B5" s="89" t="s">
        <v>144</v>
      </c>
      <c r="C5" s="89"/>
      <c r="D5" s="89"/>
      <c r="E5" s="89"/>
      <c r="F5" s="89"/>
      <c r="G5" s="89"/>
      <c r="H5" s="89"/>
      <c r="I5" s="89"/>
      <c r="J5" s="89"/>
      <c r="K5" s="89"/>
      <c r="L5" s="89"/>
    </row>
    <row r="6" spans="1:12" ht="14.45" customHeight="1" x14ac:dyDescent="0.2">
      <c r="D6" s="2" t="s">
        <v>7</v>
      </c>
      <c r="F6" s="85" t="s">
        <v>8</v>
      </c>
      <c r="G6" s="85"/>
      <c r="H6" s="85"/>
      <c r="J6" s="2" t="s">
        <v>9</v>
      </c>
    </row>
    <row r="7" spans="1:12" ht="14.45" customHeight="1" x14ac:dyDescent="0.2">
      <c r="D7" s="3"/>
      <c r="F7" s="3"/>
      <c r="G7" s="3"/>
      <c r="H7" s="3"/>
      <c r="J7" s="3"/>
    </row>
    <row r="8" spans="1:12" ht="14.45" customHeight="1" x14ac:dyDescent="0.2">
      <c r="A8" s="85" t="s">
        <v>145</v>
      </c>
      <c r="B8" s="85"/>
      <c r="D8" s="2" t="s">
        <v>146</v>
      </c>
      <c r="F8" s="2" t="s">
        <v>147</v>
      </c>
      <c r="H8" s="2" t="s">
        <v>148</v>
      </c>
      <c r="J8" s="2" t="s">
        <v>146</v>
      </c>
      <c r="L8" s="47" t="s">
        <v>18</v>
      </c>
    </row>
    <row r="9" spans="1:12" ht="21.75" customHeight="1" x14ac:dyDescent="0.2">
      <c r="A9" s="84" t="s">
        <v>285</v>
      </c>
      <c r="B9" s="84"/>
      <c r="D9" s="9">
        <v>520371</v>
      </c>
      <c r="F9" s="9">
        <v>8546</v>
      </c>
      <c r="H9" s="9">
        <v>0</v>
      </c>
      <c r="J9" s="9">
        <v>528917</v>
      </c>
      <c r="L9" s="51">
        <f>J9/سهام!$AF$9</f>
        <v>9.2762445878964534E-9</v>
      </c>
    </row>
    <row r="10" spans="1:12" ht="21.75" customHeight="1" x14ac:dyDescent="0.2">
      <c r="A10" s="84" t="s">
        <v>286</v>
      </c>
      <c r="B10" s="84"/>
      <c r="D10" s="9">
        <v>248</v>
      </c>
      <c r="F10" s="9">
        <v>0</v>
      </c>
      <c r="H10" s="9">
        <v>0</v>
      </c>
      <c r="J10" s="9">
        <v>248</v>
      </c>
      <c r="L10" s="51">
        <f>J10/سهام!$AF$9</f>
        <v>4.3494700639198972E-12</v>
      </c>
    </row>
    <row r="11" spans="1:12" ht="21.75" customHeight="1" x14ac:dyDescent="0.2">
      <c r="A11" s="84" t="s">
        <v>286</v>
      </c>
      <c r="B11" s="84"/>
      <c r="D11" s="9">
        <v>451320</v>
      </c>
      <c r="F11" s="9">
        <v>0</v>
      </c>
      <c r="H11" s="9">
        <v>0</v>
      </c>
      <c r="J11" s="9">
        <v>451320</v>
      </c>
      <c r="L11" s="51">
        <f>J11/سهام!$AF$9</f>
        <v>7.915333988904549E-9</v>
      </c>
    </row>
    <row r="12" spans="1:12" ht="21.75" customHeight="1" x14ac:dyDescent="0.2">
      <c r="A12" s="84" t="s">
        <v>287</v>
      </c>
      <c r="B12" s="84"/>
      <c r="D12" s="9">
        <v>161080</v>
      </c>
      <c r="F12" s="9">
        <v>0</v>
      </c>
      <c r="H12" s="9">
        <v>0</v>
      </c>
      <c r="J12" s="9">
        <v>161080</v>
      </c>
      <c r="L12" s="51">
        <f>J12/سهام!$AF$9</f>
        <v>2.8250509592589401E-9</v>
      </c>
    </row>
    <row r="13" spans="1:12" ht="21.75" customHeight="1" x14ac:dyDescent="0.2">
      <c r="A13" s="84" t="s">
        <v>288</v>
      </c>
      <c r="B13" s="84"/>
      <c r="D13" s="9">
        <v>50195573148</v>
      </c>
      <c r="F13" s="9">
        <v>44359012435555</v>
      </c>
      <c r="H13" s="9">
        <v>44389524639955</v>
      </c>
      <c r="J13" s="9">
        <v>19683368748</v>
      </c>
      <c r="L13" s="51">
        <f>J13/سهام!$AF$9</f>
        <v>3.4521057712307452E-4</v>
      </c>
    </row>
    <row r="14" spans="1:12" ht="21.75" customHeight="1" x14ac:dyDescent="0.2">
      <c r="A14" s="26"/>
      <c r="B14" s="26" t="s">
        <v>282</v>
      </c>
      <c r="D14" s="27">
        <v>2000001461020</v>
      </c>
      <c r="F14" s="27">
        <v>2041477100391</v>
      </c>
      <c r="H14" s="27">
        <v>4041471630000</v>
      </c>
      <c r="J14" s="27">
        <v>6931411</v>
      </c>
      <c r="L14" s="51">
        <f>J14/سهام!$AF$9</f>
        <v>1.2156437356945598E-7</v>
      </c>
    </row>
    <row r="15" spans="1:12" ht="21.75" customHeight="1" x14ac:dyDescent="0.2">
      <c r="A15" s="26"/>
      <c r="B15" s="26" t="s">
        <v>284</v>
      </c>
      <c r="D15" s="27">
        <v>1787000101275</v>
      </c>
      <c r="F15" s="27">
        <v>69068441312</v>
      </c>
      <c r="H15" s="27">
        <v>39160600000</v>
      </c>
      <c r="J15" s="43">
        <v>2005751942587</v>
      </c>
      <c r="L15" s="51">
        <f>J15/سهام!$AF$9</f>
        <v>3.5177250120690874E-2</v>
      </c>
    </row>
    <row r="16" spans="1:12" ht="21.75" customHeight="1" x14ac:dyDescent="0.2">
      <c r="A16" s="26"/>
      <c r="B16" s="26" t="s">
        <v>283</v>
      </c>
      <c r="D16" s="27">
        <v>10397619203048</v>
      </c>
      <c r="F16" s="27">
        <v>9134318308170</v>
      </c>
      <c r="H16" s="27">
        <v>18026038855355</v>
      </c>
      <c r="J16" s="43">
        <v>1505898655863</v>
      </c>
      <c r="L16" s="51">
        <f>J16/سهام!$AF$9</f>
        <v>2.6410730334569883E-2</v>
      </c>
    </row>
    <row r="17" spans="1:12" ht="21.75" customHeight="1" x14ac:dyDescent="0.2">
      <c r="A17" s="35"/>
      <c r="B17" s="35" t="s">
        <v>274</v>
      </c>
      <c r="D17" s="36">
        <v>8330924361723</v>
      </c>
      <c r="F17" s="36">
        <v>28559521007855</v>
      </c>
      <c r="H17" s="36">
        <v>27456128361127</v>
      </c>
      <c r="J17" s="36">
        <v>9434317008451</v>
      </c>
      <c r="L17" s="51">
        <f>J17/سهام!$AF$9</f>
        <v>0.16546080403946753</v>
      </c>
    </row>
    <row r="18" spans="1:12" ht="21.75" customHeight="1" x14ac:dyDescent="0.2">
      <c r="A18" s="35"/>
      <c r="B18" s="35" t="s">
        <v>275</v>
      </c>
      <c r="D18" s="36">
        <v>8073795794078</v>
      </c>
      <c r="F18" s="36">
        <v>6450053168497</v>
      </c>
      <c r="H18" s="36">
        <v>6493315292276</v>
      </c>
      <c r="J18" s="36">
        <v>8030533670299</v>
      </c>
      <c r="L18" s="51">
        <f>J18/سهام!$AF$9</f>
        <v>0.14084099111397694</v>
      </c>
    </row>
    <row r="19" spans="1:12" ht="21.75" customHeight="1" x14ac:dyDescent="0.2">
      <c r="A19" s="35"/>
      <c r="B19" s="35" t="s">
        <v>276</v>
      </c>
      <c r="D19" s="36">
        <v>7557448912318</v>
      </c>
      <c r="F19" s="36">
        <v>10628830717884</v>
      </c>
      <c r="H19" s="36">
        <v>14677942687746</v>
      </c>
      <c r="J19" s="36">
        <v>3508336942456</v>
      </c>
      <c r="L19" s="51">
        <f>J19/سهام!$AF$9</f>
        <v>6.1529864940954179E-2</v>
      </c>
    </row>
    <row r="20" spans="1:12" ht="21.75" customHeight="1" x14ac:dyDescent="0.2">
      <c r="A20" s="35"/>
      <c r="B20" s="35" t="s">
        <v>277</v>
      </c>
      <c r="D20" s="36">
        <v>7195896331781</v>
      </c>
      <c r="F20" s="36">
        <v>7138995404813</v>
      </c>
      <c r="H20" s="36">
        <v>14330737339250</v>
      </c>
      <c r="J20" s="36">
        <v>4154397344</v>
      </c>
      <c r="L20" s="51">
        <f>J20/سهام!$AF$9</f>
        <v>7.2860592263533603E-5</v>
      </c>
    </row>
    <row r="21" spans="1:12" ht="21.75" customHeight="1" x14ac:dyDescent="0.2">
      <c r="A21" s="35"/>
      <c r="B21" s="35" t="s">
        <v>278</v>
      </c>
      <c r="D21" s="36">
        <v>4314191</v>
      </c>
      <c r="F21" s="36">
        <v>1773815222132</v>
      </c>
      <c r="H21" s="36">
        <v>886909000000</v>
      </c>
      <c r="J21" s="36">
        <v>886910536323</v>
      </c>
      <c r="L21" s="51">
        <f>J21/سهام!$AF$9</f>
        <v>1.5554801722225925E-2</v>
      </c>
    </row>
    <row r="22" spans="1:12" ht="21.75" customHeight="1" x14ac:dyDescent="0.2">
      <c r="A22" s="35"/>
      <c r="B22" s="35" t="s">
        <v>279</v>
      </c>
      <c r="D22" s="36">
        <v>10083978</v>
      </c>
      <c r="F22" s="36">
        <v>0</v>
      </c>
      <c r="H22" s="36">
        <v>0</v>
      </c>
      <c r="J22" s="36">
        <v>10083978</v>
      </c>
      <c r="L22" s="51">
        <f>J22/سهام!$AF$9</f>
        <v>1.7685467917833403E-7</v>
      </c>
    </row>
    <row r="23" spans="1:12" ht="21.75" customHeight="1" x14ac:dyDescent="0.2">
      <c r="A23" s="35"/>
      <c r="B23" s="35" t="s">
        <v>280</v>
      </c>
      <c r="D23" s="36">
        <v>3470595906877</v>
      </c>
      <c r="F23" s="36">
        <v>3578890376164</v>
      </c>
      <c r="H23" s="36">
        <v>7049433898791</v>
      </c>
      <c r="J23" s="36">
        <v>52384250</v>
      </c>
      <c r="L23" s="51">
        <f>J23/سهام!$AF$9</f>
        <v>9.1872470643506411E-7</v>
      </c>
    </row>
    <row r="24" spans="1:12" ht="21.75" customHeight="1" x14ac:dyDescent="0.2">
      <c r="A24" s="35"/>
      <c r="B24" s="35" t="s">
        <v>281</v>
      </c>
      <c r="D24" s="54">
        <v>1220560</v>
      </c>
      <c r="F24" s="36">
        <v>0</v>
      </c>
      <c r="H24" s="36">
        <v>0</v>
      </c>
      <c r="J24" s="36">
        <f>1220560-1059424</f>
        <v>161136</v>
      </c>
      <c r="L24" s="51">
        <f>J24/سهام!$AF$9</f>
        <v>2.8260330976604704E-9</v>
      </c>
    </row>
    <row r="25" spans="1:12" ht="21.75" customHeight="1" thickBot="1" x14ac:dyDescent="0.25">
      <c r="A25" s="83" t="s">
        <v>34</v>
      </c>
      <c r="B25" s="83"/>
      <c r="D25" s="16">
        <f>SUM(D9:D24)</f>
        <v>48863494397016</v>
      </c>
      <c r="F25" s="16">
        <f>SUM(F9:F24)</f>
        <v>113733982191319</v>
      </c>
      <c r="H25" s="16">
        <f>SUM(H9:H24)</f>
        <v>137390662304500</v>
      </c>
      <c r="J25" s="16">
        <f>SUM(J9:J24)</f>
        <v>25395657224411</v>
      </c>
      <c r="L25" s="52">
        <f>SUM(L9:L24)</f>
        <v>0.44539375343204318</v>
      </c>
    </row>
    <row r="26" spans="1:12" s="53" customFormat="1" ht="13.5" thickTop="1" x14ac:dyDescent="0.2">
      <c r="D26" s="53">
        <f>AVERAGE(D9:D24)</f>
        <v>3053968399813.5</v>
      </c>
      <c r="J26" s="53">
        <f>AVERAGE(J9:J24)</f>
        <v>1587228576525.6875</v>
      </c>
    </row>
    <row r="27" spans="1:12" x14ac:dyDescent="0.2">
      <c r="J27" s="53"/>
    </row>
    <row r="28" spans="1:12" x14ac:dyDescent="0.2">
      <c r="J28" s="53"/>
    </row>
    <row r="29" spans="1:12" x14ac:dyDescent="0.2">
      <c r="J29" s="53"/>
    </row>
  </sheetData>
  <autoFilter ref="A8:L25" xr:uid="{00000000-0009-0000-0000-000006000000}">
    <filterColumn colId="0" showButton="0"/>
  </autoFilter>
  <mergeCells count="12">
    <mergeCell ref="A1:L1"/>
    <mergeCell ref="A2:L2"/>
    <mergeCell ref="A3:L3"/>
    <mergeCell ref="B5:L5"/>
    <mergeCell ref="F6:H6"/>
    <mergeCell ref="A13:B13"/>
    <mergeCell ref="A25:B25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  <pageSetUpPr fitToPage="1"/>
  </sheetPr>
  <dimension ref="A1:J17"/>
  <sheetViews>
    <sheetView rightToLeft="1" topLeftCell="A4" workbookViewId="0">
      <selection activeCell="F19" sqref="F19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ht="21.75" customHeight="1" x14ac:dyDescent="0.2">
      <c r="A2" s="78" t="s">
        <v>151</v>
      </c>
      <c r="B2" s="78"/>
      <c r="C2" s="78"/>
      <c r="D2" s="78"/>
      <c r="E2" s="78"/>
      <c r="F2" s="78"/>
      <c r="G2" s="78"/>
      <c r="H2" s="78"/>
      <c r="I2" s="78"/>
      <c r="J2" s="78"/>
    </row>
    <row r="3" spans="1:10" ht="21.75" customHeight="1" x14ac:dyDescent="0.2">
      <c r="A3" s="78" t="s">
        <v>2</v>
      </c>
      <c r="B3" s="78"/>
      <c r="C3" s="78"/>
      <c r="D3" s="78"/>
      <c r="E3" s="78"/>
      <c r="F3" s="78"/>
      <c r="G3" s="78"/>
      <c r="H3" s="78"/>
      <c r="I3" s="78"/>
      <c r="J3" s="78"/>
    </row>
    <row r="4" spans="1:10" ht="14.45" customHeight="1" x14ac:dyDescent="0.2"/>
    <row r="5" spans="1:10" ht="29.1" customHeight="1" x14ac:dyDescent="0.2">
      <c r="A5" s="1" t="s">
        <v>152</v>
      </c>
      <c r="B5" s="89" t="s">
        <v>153</v>
      </c>
      <c r="C5" s="89"/>
      <c r="D5" s="89"/>
      <c r="E5" s="89"/>
      <c r="F5" s="89"/>
      <c r="G5" s="89"/>
      <c r="H5" s="89"/>
      <c r="I5" s="89"/>
      <c r="J5" s="89"/>
    </row>
    <row r="6" spans="1:10" ht="14.45" customHeight="1" x14ac:dyDescent="0.2"/>
    <row r="7" spans="1:10" ht="14.45" customHeight="1" x14ac:dyDescent="0.2">
      <c r="A7" s="85" t="s">
        <v>154</v>
      </c>
      <c r="B7" s="85"/>
      <c r="D7" s="2" t="s">
        <v>155</v>
      </c>
      <c r="F7" s="2" t="s">
        <v>146</v>
      </c>
      <c r="H7" s="2" t="s">
        <v>156</v>
      </c>
      <c r="J7" s="2" t="s">
        <v>157</v>
      </c>
    </row>
    <row r="8" spans="1:10" ht="21.75" customHeight="1" x14ac:dyDescent="0.2">
      <c r="A8" s="86" t="s">
        <v>158</v>
      </c>
      <c r="B8" s="86"/>
      <c r="D8" s="5" t="s">
        <v>159</v>
      </c>
      <c r="F8" s="6">
        <f>'درآمد سرمایه گذاری در سهام'!U31</f>
        <v>479236599915</v>
      </c>
      <c r="H8" s="64">
        <f>F8/$F$13</f>
        <v>4.2592271947779502E-2</v>
      </c>
      <c r="J8" s="48">
        <f>F8/سهام!$AF$9</f>
        <v>8.4049405034881033E-3</v>
      </c>
    </row>
    <row r="9" spans="1:10" ht="21.75" customHeight="1" x14ac:dyDescent="0.2">
      <c r="A9" s="84" t="s">
        <v>160</v>
      </c>
      <c r="B9" s="84"/>
      <c r="D9" s="8" t="s">
        <v>161</v>
      </c>
      <c r="F9" s="9">
        <f>'درآمد سرمایه گذاری در صندوق'!U35</f>
        <v>693403398410</v>
      </c>
      <c r="H9" s="71">
        <f t="shared" ref="H9:H12" si="0">F9/$F$13</f>
        <v>6.1626399402365056E-2</v>
      </c>
      <c r="J9" s="51">
        <f>F9/سهام!$AF$9</f>
        <v>1.2161037595179907E-2</v>
      </c>
    </row>
    <row r="10" spans="1:10" ht="21.75" customHeight="1" x14ac:dyDescent="0.2">
      <c r="A10" s="84" t="s">
        <v>162</v>
      </c>
      <c r="B10" s="84"/>
      <c r="D10" s="8" t="s">
        <v>163</v>
      </c>
      <c r="F10" s="9">
        <f>'درآمد سرمایه گذاری در اوراق به'!R34</f>
        <v>3454201404943</v>
      </c>
      <c r="H10" s="71">
        <f t="shared" si="0"/>
        <v>0.30699300852194655</v>
      </c>
      <c r="J10" s="51">
        <f>F10/سهام!$AF$9</f>
        <v>6.0580425828829151E-2</v>
      </c>
    </row>
    <row r="11" spans="1:10" ht="21.75" customHeight="1" x14ac:dyDescent="0.2">
      <c r="A11" s="84" t="s">
        <v>164</v>
      </c>
      <c r="B11" s="84"/>
      <c r="D11" s="8" t="s">
        <v>165</v>
      </c>
      <c r="F11" s="9">
        <f>'درآمد سپرده بانکی'!H23</f>
        <v>6622461666666</v>
      </c>
      <c r="H11" s="71">
        <f t="shared" si="0"/>
        <v>0.58857292685995199</v>
      </c>
      <c r="J11" s="51">
        <f>F11/سهام!$AF$9</f>
        <v>0.11614596277669693</v>
      </c>
    </row>
    <row r="12" spans="1:10" ht="21.75" customHeight="1" x14ac:dyDescent="0.2">
      <c r="A12" s="80" t="s">
        <v>166</v>
      </c>
      <c r="B12" s="80"/>
      <c r="D12" s="11" t="s">
        <v>167</v>
      </c>
      <c r="F12" s="13">
        <f>'سایر درآمدها'!F11</f>
        <v>2423546166</v>
      </c>
      <c r="H12" s="71">
        <f t="shared" si="0"/>
        <v>2.1539326795695234E-4</v>
      </c>
      <c r="J12" s="51">
        <f>F12/سهام!$AF$9</f>
        <v>4.250460281268082E-5</v>
      </c>
    </row>
    <row r="13" spans="1:10" ht="21.75" customHeight="1" x14ac:dyDescent="0.2">
      <c r="A13" s="83" t="s">
        <v>34</v>
      </c>
      <c r="B13" s="83"/>
      <c r="D13" s="16"/>
      <c r="F13" s="16">
        <f>SUM(F8:F12)</f>
        <v>11251726616100</v>
      </c>
      <c r="H13" s="65">
        <f>SUM(H8:H12)</f>
        <v>1</v>
      </c>
      <c r="J13" s="49">
        <f>SUM(J8:J12)</f>
        <v>0.19733487130700678</v>
      </c>
    </row>
    <row r="16" spans="1:10" x14ac:dyDescent="0.2">
      <c r="F16" s="28"/>
    </row>
    <row r="17" spans="6:6" x14ac:dyDescent="0.2">
      <c r="F17" s="28"/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21</vt:i4>
      </vt:variant>
    </vt:vector>
  </HeadingPairs>
  <TitlesOfParts>
    <vt:vector size="43" baseType="lpstr">
      <vt:lpstr>صورت وضعیت</vt:lpstr>
      <vt:lpstr>sheet1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درآمد اعمال اختیار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Ali Bahari</dc:creator>
  <dc:description/>
  <cp:lastModifiedBy>Ali Bahari</cp:lastModifiedBy>
  <cp:lastPrinted>2025-03-27T08:33:15Z</cp:lastPrinted>
  <dcterms:created xsi:type="dcterms:W3CDTF">2025-03-27T04:37:26Z</dcterms:created>
  <dcterms:modified xsi:type="dcterms:W3CDTF">2025-03-29T08:23:35Z</dcterms:modified>
</cp:coreProperties>
</file>