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فردا\پرتفوی\"/>
    </mc:Choice>
  </mc:AlternateContent>
  <xr:revisionPtr revIDLastSave="0" documentId="13_ncr:1_{D41C094B-D9F8-443A-908D-1B2AD371786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sheet1" sheetId="22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_FilterDatabase" localSheetId="19" hidden="1">'درآمد ناشی از تغییر قیمت اوراق'!$A$5:$R$59</definedName>
    <definedName name="_xlnm._FilterDatabase" localSheetId="7" hidden="1">سپرده!$A$8:$L$79</definedName>
    <definedName name="_xlnm.Print_Area" localSheetId="1">sheet1!#REF!</definedName>
    <definedName name="_xlnm.Print_Area" localSheetId="5">اوراق!$A$1:$AM$26</definedName>
    <definedName name="_xlnm.Print_Area" localSheetId="3">'اوراق مشتقه'!$A$1:$AX$23</definedName>
    <definedName name="_xlnm.Print_Area" localSheetId="6">'تعدیل قیمت'!$A$1:$N$10</definedName>
    <definedName name="_xlnm.Print_Area" localSheetId="8">درآمد!$A$1:$K$13</definedName>
    <definedName name="_xlnm.Print_Area" localSheetId="13">'درآمد سپرده بانکی'!$A$1:$K$62</definedName>
    <definedName name="_xlnm.Print_Area" localSheetId="11">'درآمد سرمایه گذاری در اوراق به'!$A$1:$S$27</definedName>
    <definedName name="_xlnm.Print_Area" localSheetId="9">'درآمد سرمایه گذاری در سهام'!$A$1:$X$24</definedName>
    <definedName name="_xlnm.Print_Area" localSheetId="10">'درآمد سرمایه گذاری در صندوق'!$A$1:$X$30</definedName>
    <definedName name="_xlnm.Print_Area" localSheetId="15">'درآمد سود سهام'!$A$1:$S$9</definedName>
    <definedName name="_xlnm.Print_Area" localSheetId="19">'درآمد ناشی از تغییر قیمت اوراق'!$A$1:$S$59</definedName>
    <definedName name="_xlnm.Print_Area" localSheetId="18">'درآمد ناشی از فروش'!$A$1:$S$13</definedName>
    <definedName name="_xlnm.Print_Area" localSheetId="14">'سایر درآمدها'!$A$1:$G$11</definedName>
    <definedName name="_xlnm.Print_Area" localSheetId="7">سپرده!$A$1:$M$79</definedName>
    <definedName name="_xlnm.Print_Area" localSheetId="2">سهام!$A$1:$AC$25</definedName>
    <definedName name="_xlnm.Print_Area" localSheetId="16">'سود اوراق بهادار'!$A$1:$U$19</definedName>
    <definedName name="_xlnm.Print_Area" localSheetId="17">'سود سپرده بانکی'!$A$1:$N$62</definedName>
    <definedName name="_xlnm.Print_Area" localSheetId="0">'صورت وضعیت'!$A$1:$B$36</definedName>
    <definedName name="_xlnm.Print_Area" localSheetId="12">'مبالغ تخصیصی اوراق'!$A$1:$R$22</definedName>
    <definedName name="_xlnm.Print_Area" localSheetId="4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8" i="8"/>
  <c r="U24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9" i="9"/>
  <c r="S24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9" i="9"/>
  <c r="Q24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9" i="9"/>
  <c r="J2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9" i="9"/>
  <c r="H24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9" i="9"/>
  <c r="F24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9" i="9"/>
  <c r="U30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9" i="10"/>
  <c r="F30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9" i="10"/>
  <c r="J30" i="10"/>
  <c r="T19" i="17"/>
  <c r="F11" i="8"/>
  <c r="F12" i="8"/>
  <c r="R12" i="11"/>
  <c r="H27" i="11"/>
  <c r="P27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9" i="11"/>
  <c r="N27" i="11"/>
  <c r="F27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9" i="11"/>
  <c r="L10" i="11"/>
  <c r="R10" i="11" s="1"/>
  <c r="L11" i="11"/>
  <c r="R11" i="11" s="1"/>
  <c r="L12" i="11"/>
  <c r="L13" i="11"/>
  <c r="R13" i="11" s="1"/>
  <c r="L14" i="11"/>
  <c r="R14" i="11" s="1"/>
  <c r="L15" i="11"/>
  <c r="R15" i="11" s="1"/>
  <c r="L16" i="11"/>
  <c r="R16" i="11" s="1"/>
  <c r="L17" i="11"/>
  <c r="R17" i="11" s="1"/>
  <c r="L18" i="11"/>
  <c r="R18" i="11" s="1"/>
  <c r="L19" i="11"/>
  <c r="R19" i="11" s="1"/>
  <c r="L20" i="11"/>
  <c r="R20" i="11" s="1"/>
  <c r="L21" i="11"/>
  <c r="R21" i="11" s="1"/>
  <c r="L22" i="11"/>
  <c r="R22" i="11" s="1"/>
  <c r="L23" i="11"/>
  <c r="R23" i="11" s="1"/>
  <c r="L24" i="11"/>
  <c r="R24" i="11" s="1"/>
  <c r="L25" i="11"/>
  <c r="R25" i="11" s="1"/>
  <c r="L26" i="11"/>
  <c r="R26" i="11" s="1"/>
  <c r="L9" i="11"/>
  <c r="R9" i="11" s="1"/>
  <c r="D27" i="11"/>
  <c r="D25" i="11"/>
  <c r="D26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9" i="11"/>
  <c r="Q30" i="10" l="1"/>
  <c r="R27" i="11"/>
  <c r="F10" i="8" s="1"/>
  <c r="F13" i="8" s="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9" i="7"/>
  <c r="AL26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9" i="5"/>
  <c r="AA2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9" i="4"/>
  <c r="AB25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9" i="2"/>
  <c r="L12" i="9" l="1"/>
  <c r="L16" i="9"/>
  <c r="L20" i="9"/>
  <c r="L9" i="9"/>
  <c r="W12" i="10"/>
  <c r="W16" i="10"/>
  <c r="W20" i="10"/>
  <c r="W24" i="10"/>
  <c r="W28" i="10"/>
  <c r="L15" i="9"/>
  <c r="L19" i="9"/>
  <c r="W15" i="10"/>
  <c r="W27" i="10"/>
  <c r="L13" i="9"/>
  <c r="L17" i="9"/>
  <c r="L21" i="9"/>
  <c r="W13" i="10"/>
  <c r="W17" i="10"/>
  <c r="W21" i="10"/>
  <c r="W25" i="10"/>
  <c r="W29" i="10"/>
  <c r="W19" i="10"/>
  <c r="L10" i="9"/>
  <c r="L14" i="9"/>
  <c r="L18" i="9"/>
  <c r="L22" i="9"/>
  <c r="W10" i="10"/>
  <c r="W14" i="10"/>
  <c r="W18" i="10"/>
  <c r="W22" i="10"/>
  <c r="W26" i="10"/>
  <c r="W9" i="10"/>
  <c r="W30" i="10" s="1"/>
  <c r="L11" i="9"/>
  <c r="L23" i="9"/>
  <c r="W11" i="10"/>
  <c r="W23" i="10"/>
  <c r="L79" i="7"/>
  <c r="L27" i="11"/>
  <c r="L24" i="9" l="1"/>
  <c r="N24" i="9"/>
  <c r="P19" i="17" l="1"/>
  <c r="Q59" i="21"/>
  <c r="W29" i="4"/>
  <c r="Q12" i="19"/>
  <c r="Q13" i="19" l="1"/>
  <c r="I62" i="18" l="1"/>
  <c r="S9" i="15"/>
  <c r="D11" i="14" l="1"/>
  <c r="O9" i="15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4" i="21"/>
  <c r="O26" i="21"/>
  <c r="O27" i="21"/>
  <c r="O28" i="21"/>
  <c r="O29" i="21"/>
  <c r="O30" i="21"/>
  <c r="O31" i="21"/>
  <c r="O32" i="21"/>
  <c r="O34" i="21"/>
  <c r="O35" i="21"/>
  <c r="O36" i="21"/>
  <c r="O37" i="21"/>
  <c r="O38" i="21"/>
  <c r="O39" i="21"/>
  <c r="O40" i="21"/>
  <c r="O41" i="21"/>
  <c r="O43" i="21"/>
  <c r="O44" i="21"/>
  <c r="O45" i="21"/>
  <c r="O46" i="21"/>
  <c r="O47" i="21"/>
  <c r="O48" i="21"/>
  <c r="O49" i="21"/>
  <c r="O51" i="21"/>
  <c r="O52" i="21"/>
  <c r="O53" i="21"/>
  <c r="O54" i="21"/>
  <c r="O55" i="21"/>
  <c r="O56" i="21"/>
  <c r="O58" i="21"/>
  <c r="O8" i="21"/>
  <c r="Q11" i="19"/>
  <c r="Q10" i="19"/>
  <c r="Q25" i="21"/>
  <c r="O25" i="21" s="1"/>
  <c r="Q33" i="21"/>
  <c r="O33" i="21" s="1"/>
  <c r="Q58" i="21"/>
  <c r="Q57" i="21"/>
  <c r="O57" i="21" s="1"/>
  <c r="Q50" i="21"/>
  <c r="O50" i="21" s="1"/>
  <c r="Q23" i="21"/>
  <c r="O23" i="21" l="1"/>
  <c r="K10" i="6"/>
</calcChain>
</file>

<file path=xl/sharedStrings.xml><?xml version="1.0" encoding="utf-8"?>
<sst xmlns="http://schemas.openxmlformats.org/spreadsheetml/2006/main" count="798" uniqueCount="303">
  <si>
    <t>صندوق سرمایه گذاری آوای فردای زاگرس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</si>
  <si>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</si>
  <si>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</si>
  <si>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</si>
  <si>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</si>
  <si>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</si>
  <si>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</si>
  <si>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</si>
  <si>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</si>
  <si>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</si>
  <si>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</si>
  <si>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</si>
  <si>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</si>
  <si>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</si>
  <si>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</si>
  <si>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</si>
  <si>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</si>
  <si>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</si>
  <si>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</si>
  <si>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</si>
  <si>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ایمن خودرو شرق</t>
  </si>
  <si>
    <t>بانک‌پارسیان‌</t>
  </si>
  <si>
    <t>بیمه پارسیان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</si>
  <si>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</si>
  <si>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</si>
  <si>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</si>
  <si>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</si>
  <si>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</si>
  <si>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</si>
  <si>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داروسازی‌ امین‌</t>
  </si>
  <si>
    <t>دارویی و نهاده های زاگرس دارو</t>
  </si>
  <si>
    <t>سرمایه گذاری تامین اجتماعی</t>
  </si>
  <si>
    <t>گروه مدیریت سرمایه گذاری امید</t>
  </si>
  <si>
    <t>مدیریت سرمایه گذاری کوثربهمن</t>
  </si>
  <si>
    <t>امتیاز تسهیلات مسکن سال1403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</si>
  <si>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</si>
  <si>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</si>
  <si>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</si>
  <si>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</si>
  <si>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</si>
  <si>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</si>
  <si>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</si>
  <si>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</si>
  <si>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</si>
  <si>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</si>
  <si>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</si>
  <si>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</si>
  <si>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</si>
  <si>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</si>
  <si>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</si>
  <si>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</si>
  <si>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</si>
  <si>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</si>
  <si>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</si>
  <si>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</si>
  <si>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</si>
  <si>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</si>
  <si>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س. بازده سهام-س</t>
  </si>
  <si>
    <t>صندوق س. پرتو پایش پیشرو-س</t>
  </si>
  <si>
    <t>صندوق س.آرمان آتیه درخشان مس-س</t>
  </si>
  <si>
    <t>صندوق س.پشتوانه طلا دنای زاگرس</t>
  </si>
  <si>
    <t>صندوق س.زرین نهال ثنا-س</t>
  </si>
  <si>
    <t>صندوق س.سپند کاریزما-س</t>
  </si>
  <si>
    <t>صندوق س.سهامی تیام-س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</si>
  <si>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</si>
  <si>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</si>
  <si>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</si>
  <si>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صبا</t>
  </si>
  <si>
    <t>طلوع بامداد مهرگان</t>
  </si>
  <si>
    <t>صندوق س صنایع دایا3-بخشی</t>
  </si>
  <si>
    <t>صندوق س. اهرمی کاریزما-واحد عادی</t>
  </si>
  <si>
    <t>صندوق اهرمی موج-واحدهای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</si>
  <si>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</si>
  <si>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</si>
  <si>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</si>
  <si>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</si>
  <si>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</si>
  <si>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</si>
  <si>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</si>
  <si>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</si>
  <si>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</si>
  <si>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</si>
  <si>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</si>
  <si>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</si>
  <si>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</si>
  <si>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</si>
  <si>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</si>
  <si>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</si>
  <si>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</si>
  <si>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</si>
  <si>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</si>
  <si>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</si>
  <si>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</si>
  <si>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</si>
  <si>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</si>
  <si>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</si>
  <si>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</si>
  <si>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</si>
  <si>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</si>
  <si>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</si>
  <si>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</si>
  <si>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</si>
  <si>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فولاد005-بدون ضامن</t>
  </si>
  <si>
    <t>1401/12/24</t>
  </si>
  <si>
    <t>1405/12/24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</si>
  <si>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</si>
  <si>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</si>
  <si>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</si>
  <si>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</si>
  <si>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</si>
  <si>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</si>
  <si>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</si>
  <si>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</si>
  <si>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</si>
  <si>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</si>
  <si>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</si>
  <si>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</si>
  <si>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</si>
  <si>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</si>
  <si>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</si>
  <si>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</si>
  <si>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</si>
  <si>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</si>
  <si>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</si>
  <si>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</si>
  <si>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</si>
  <si>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</si>
  <si>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</si>
  <si>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</si>
  <si>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</si>
  <si>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</si>
  <si>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</si>
  <si>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</si>
  <si>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</si>
  <si>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</si>
  <si>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</si>
  <si>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</si>
  <si>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</si>
  <si>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</si>
  <si>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1.34%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</si>
  <si>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</si>
  <si>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</si>
  <si>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</si>
  <si>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</si>
  <si>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</si>
  <si>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</si>
  <si>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</si>
  <si>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290-8100-14527997-1</t>
  </si>
  <si>
    <t>حساب جاری بانک آینده بلوار دریا 0100750407000</t>
  </si>
  <si>
    <t>سپرده کوتاه مدت بانک دی فرشته 0205364536008</t>
  </si>
  <si>
    <t>سپرده کوتاه مدت بانک آینده بلوار دریا 0203629431004</t>
  </si>
  <si>
    <t>حساب جاری بانک دی فرشته 0105362922004</t>
  </si>
  <si>
    <t>قرض الحسنه بانک آینده بلوار دریا 0302795060004</t>
  </si>
  <si>
    <t>سپرده کوتاه مدت بانک گردشگری میدان سرو 147-9967-823519-1</t>
  </si>
  <si>
    <t>سپرده کوتاه مدت موسسه اعتباری ملل جنت آباد 0414-10-277-000000082</t>
  </si>
  <si>
    <t>سپرده کوتاه مدت بانک اقتصاد نوین غدیر 101-850-6730034-1</t>
  </si>
  <si>
    <t>سپرده کوتاه مدت بانک گردشگری قیطریه 133-9098-823519-1</t>
  </si>
  <si>
    <t>سپرده کوتاه مدت بانک رفاه بازار 327894908</t>
  </si>
  <si>
    <t>سپرده کوتاه مدت بانک سامان جام جم 821.841.3837417.1</t>
  </si>
  <si>
    <t>سپرده کوتاه مدت بانک سامان جام جم 821.810.3837417.1</t>
  </si>
  <si>
    <t>سپرده کوتاه مدت بانک ملت مستقل مرکزی 9554863739</t>
  </si>
  <si>
    <t>سپرده کوتاه مدت بانک شهر بلوار اندرزگو 7001001361439</t>
  </si>
  <si>
    <t>سپرده کوتاه مدت بانک اقتصاد نوین جنت آباد 174-850-6730034-1</t>
  </si>
  <si>
    <t>سپرده کوتاه مدت بانک خاورمیانه بخارست 1007-10810-707074758</t>
  </si>
  <si>
    <t>قرض الحسنه بانک آینده مطهری 0303521532001</t>
  </si>
  <si>
    <t>سپرده کوتاه مدت بانک آینده مطهری 0203807818001</t>
  </si>
  <si>
    <t>قرض الحسنه بانک تجارت نفت شمالی 0000356061403</t>
  </si>
  <si>
    <t>سپرده کوتاه مدت بانک صادرات مستقل فردوسی 0218367478005</t>
  </si>
  <si>
    <t>سپرده کوتاه مدت بانک پارسیان یوسف آباد 470-01499700-604</t>
  </si>
  <si>
    <t>سپرده کوتاه مدت بانک مسکن مستقل مرکزی 420221713324</t>
  </si>
  <si>
    <t>سپرده بلند مدت بانک مسکن مستقل مرکزی 5600877334005</t>
  </si>
  <si>
    <t>سپرده بلند مدت بانک گردشگری پیروزی 134-1405-823519-63</t>
  </si>
  <si>
    <t>سپرده بلند مدت بانک گردشگری پیروزی 134-1405-823519-64</t>
  </si>
  <si>
    <t>سپرده بلند مدت بانک گردشگری پیروزی 134-1405-823519-65</t>
  </si>
  <si>
    <t>سپرده بلند مدت بانک گردشگری پیروزی 134-1405-823519-66</t>
  </si>
  <si>
    <t>سپرده بلند مدت موسسه اعتباری ملل جنت آباد 60345000000931</t>
  </si>
  <si>
    <t>سپرده بلند مدت بانک گردشگری پیروزی 134.1405.823519.67</t>
  </si>
  <si>
    <t>سپرده بلند مدت بانک گردشگری پیروزی 134.1405.823519.68</t>
  </si>
  <si>
    <t>سپرده کوتاه مدت بانک ملت ولیعصر بهشتی 2681932254</t>
  </si>
  <si>
    <t>سپرده بلند مدت بانک گردشگری پیروزی 134.1405.823519.70</t>
  </si>
  <si>
    <t>سپرده بلند مدت موسسه اعتباری ملل جنت آباد 60345000000963</t>
  </si>
  <si>
    <t>سپرده بلند مدت بانک گردشگری پیروزی 134-1405-823519-71</t>
  </si>
  <si>
    <t>سپرده بلند مدت موسسه اعتباری ملل جنت آباد 0414-60-345-000000970</t>
  </si>
  <si>
    <t>سپرده بلند مدت بانک مسکن مستقل مرکزی 5600887341032</t>
  </si>
  <si>
    <t>سپرده بلند مدت بانک گردشگری پیروزی 134.1405.823519.72</t>
  </si>
  <si>
    <t>سپرده بلند مدت بانک مسکن مستقل مرکزی 5600887341206</t>
  </si>
  <si>
    <t>سپرده بلند مدت بانک گردشگری پیروزی 134.1405.823519.73</t>
  </si>
  <si>
    <t>سپرده بلند مدت موسسه اعتباری ملل جنت آباد 0414-60-345-000000982</t>
  </si>
  <si>
    <t>سپرده بلند مدت بانک گردشگری پیروزی 134.1405.823519.74</t>
  </si>
  <si>
    <t>سپرده بلند مدت بانک صادرات دانشگاه صنعتی شریف 0407602307003</t>
  </si>
  <si>
    <t>سپرده بلند مدت بانک پاسارگاد جهان کودک 290.304.14527997.7</t>
  </si>
  <si>
    <t>سپرده بلند مدت بانک مسکن مستقل مرکزی 5600887341396</t>
  </si>
  <si>
    <t>سپرده بلند مدت بانک پاسارگاد جهان کودک 290.304.14527997.8</t>
  </si>
  <si>
    <t>سپرده بلند مدت بانک پاسارگاد جهان کودک 290.304.14527997.9</t>
  </si>
  <si>
    <t>سپرده بلند مدت بانک پاسارگاد جهان کودک 290.304.14527997.10</t>
  </si>
  <si>
    <t>سپرده بلند مدت بانک گردشگری پیروزی 134.1405.823519.75</t>
  </si>
  <si>
    <t>سپرده بلند مدت موسسه اعتباری ملل جنت آباد جنوبی 04146034500000995</t>
  </si>
  <si>
    <t>سپرده بلند مدت بانک دی فرشته 0406523573003</t>
  </si>
  <si>
    <t>سپرده بلند مدت بانک پاسارگاد جهان کودک 290.304.14527997.11</t>
  </si>
  <si>
    <t>سپرده بلند مدت بانک گردشگری پیروزی 134.1405.823519.76</t>
  </si>
  <si>
    <t>سپرده بلند مدت بانک گردشگری پیروزی 152.1405.823519.1</t>
  </si>
  <si>
    <t>سپرده بلند مدت بانک گردشگری ملاصدرا 152-1405-823519-2</t>
  </si>
  <si>
    <t>سپرده بلند مدت بانک گردشگری پیروزی 134.1405.823519.77</t>
  </si>
  <si>
    <t>سپرده بلند مدت بانک گردشگری پیروزی 134.1405.823519.78</t>
  </si>
  <si>
    <t>سپرده بلند مدت بانک پاسارگاد جهان کودک 290.304.14527997.12</t>
  </si>
  <si>
    <t>سپرده بلند مدت بانک گردشگری پیروزی 134.1405.823519.79</t>
  </si>
  <si>
    <t>سپرده بلند مدت موسسه اعتباری ملل جنت آباد 0414.60.345.000001022</t>
  </si>
  <si>
    <t>سپرده بلند مدت بانک پاسارگاد جهان کودک 290.30414527997.13</t>
  </si>
  <si>
    <t>سپرده بلند مدت موسسه اعتباری ملل جنت آباد 041460345000001023</t>
  </si>
  <si>
    <t>سپرده بلند مدت موسسه اعتباری ملل جنت آباد 0414.60.345000001025</t>
  </si>
  <si>
    <t>سپرده بلند مدت بانک صادرات دانشگاه صنعتی شریف 0407669858003</t>
  </si>
  <si>
    <t>سپرده بلند مدت بانک دی فرشته 040654566003</t>
  </si>
  <si>
    <t>سپرده بلند مدت بانک دی فرشته 0406544209009</t>
  </si>
  <si>
    <t>سپرده بلند مدت بانک صادرات دانشگاه صنعتی شریف 0407676575006</t>
  </si>
  <si>
    <t>سپرده بلند مدت بانک پاسارگاد جهان کودک 290.304.14527997.14</t>
  </si>
  <si>
    <t>سپرده بلند مدت بانک صادرات کارگر نبش بلوار کشاورز 0407680683006</t>
  </si>
  <si>
    <t>سپرده بلند مدت بانک پاسارگاد جهان کودک 290.304.14527997.15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</si>
  <si>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</si>
  <si>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</si>
  <si>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</si>
  <si>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</si>
  <si>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</si>
  <si>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</si>
  <si>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</si>
  <si>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</si>
  <si>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</si>
  <si>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</si>
  <si>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</si>
  <si>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</si>
  <si>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</si>
  <si>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</si>
  <si>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</si>
  <si>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</si>
  <si>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</si>
  <si>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</si>
  <si>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</si>
  <si>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</si>
  <si>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</si>
  <si>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</si>
  <si>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</si>
  <si>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</si>
  <si>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</si>
  <si>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</si>
  <si>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</si>
  <si>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</si>
  <si>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</si>
  <si>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</si>
  <si>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</si>
  <si>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</si>
  <si>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</si>
  <si>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</si>
  <si>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</si>
  <si>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</si>
  <si>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</si>
  <si>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</si>
  <si>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</si>
  <si>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</si>
  <si>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</si>
  <si>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</si>
  <si>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</si>
  <si>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</si>
  <si>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</si>
  <si>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</si>
  <si>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</si>
  <si>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</si>
  <si>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صادرات کارگر نبش بلوار کشاورز  0407587706009</t>
  </si>
  <si>
    <t>سپرده بلند مدت بانک صادرات شهر آرا 04-07589562-006</t>
  </si>
  <si>
    <t>سپرده بلند مدت بانک صادرات کارگر نبش بلوار کشاورز  0407595706004</t>
  </si>
  <si>
    <t>سپرده بلند مدت بانک صادرات کارگر نبش بلوار کشاورز  0407598720001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</si>
  <si>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</si>
  <si>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</si>
  <si>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</si>
  <si>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</si>
  <si>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</si>
  <si>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</si>
  <si>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</si>
  <si>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</si>
  <si>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</si>
  <si>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</si>
  <si>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</si>
  <si>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</si>
  <si>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</si>
  <si>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</si>
  <si>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</si>
  <si>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</si>
  <si>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</si>
  <si>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</si>
  <si>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</si>
  <si>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</si>
  <si>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</si>
  <si>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</si>
  <si>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سود ترجیحی داروسازی امین</t>
  </si>
  <si>
    <t>صندوق طلوع بامداد مهرگان</t>
  </si>
  <si>
    <t>بهای تمام شده هر ورقه (ریال)</t>
  </si>
  <si>
    <t>صندوق  سرمایه­گذاری اختصاصی بازارگردانی آرمان اندیش</t>
  </si>
  <si>
    <t>حیان07</t>
  </si>
  <si>
    <t>صندوق سرمایه‌گذاری اختصاصی بازارگردانی افتخار حافظ</t>
  </si>
  <si>
    <t>انتخاب04</t>
  </si>
  <si>
    <t>شرکت داروسازی کوثر</t>
  </si>
  <si>
    <t>سهامدار عمده</t>
  </si>
  <si>
    <t>هامین403</t>
  </si>
  <si>
    <t>یمانکار</t>
  </si>
  <si>
    <t>اراد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</si>
</sst>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-_ ;_ * #,##0.00\-_ ;_ * &quot;-&quot;??_-_ ;_ @_ "/>
    <numFmt numFmtId="165" formatCode="_ * #,##0_-_ ;_ * #,##0\-_ ;_ * &quot;-&quot;??_-_ ;_ @_ "/>
    <numFmt numFmtId="166" formatCode="0.0%"/>
  </numFmts>
  <fonts count="1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B Nazanin"/>
      <charset val="178"/>
    </font>
    <font>
      <sz val="11"/>
      <color rgb="FF000000"/>
      <name val="B Nazanin"/>
      <charset val="178"/>
    </font>
    <font>
      <b/>
      <sz val="10"/>
      <color theme="1"/>
      <name val="B Nazanin"/>
      <charset val="178"/>
    </font>
    <font>
      <sz val="10"/>
      <color rgb="FF000000"/>
      <name val="B Nazanin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9"/>
      <color theme="1"/>
      <name val="B Mitra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0" fillId="0" borderId="0" xfId="2" applyNumberFormat="1" applyFont="1" applyAlignment="1">
      <alignment horizontal="left"/>
    </xf>
    <xf numFmtId="10" fontId="0" fillId="0" borderId="2" xfId="2" applyNumberFormat="1" applyFont="1" applyBorder="1" applyAlignment="1">
      <alignment horizontal="left"/>
    </xf>
    <xf numFmtId="10" fontId="4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left"/>
    </xf>
    <xf numFmtId="165" fontId="8" fillId="0" borderId="11" xfId="1" applyNumberFormat="1" applyFont="1" applyBorder="1" applyAlignment="1">
      <alignment horizontal="right" vertical="center" wrapText="1" indent="1" readingOrder="1"/>
    </xf>
    <xf numFmtId="165" fontId="13" fillId="0" borderId="11" xfId="1" applyNumberFormat="1" applyFont="1" applyBorder="1" applyAlignment="1">
      <alignment horizontal="right" vertical="center" wrapText="1" indent="1" readingOrder="1"/>
    </xf>
    <xf numFmtId="9" fontId="13" fillId="0" borderId="11" xfId="2" applyFont="1" applyBorder="1" applyAlignment="1">
      <alignment horizontal="right" vertical="center" wrapText="1" indent="1" readingOrder="1"/>
    </xf>
    <xf numFmtId="0" fontId="14" fillId="0" borderId="11" xfId="0" applyFont="1" applyBorder="1" applyAlignment="1">
      <alignment horizontal="center" vertical="center" wrapText="1" readingOrder="2"/>
    </xf>
    <xf numFmtId="0" fontId="15" fillId="0" borderId="11" xfId="0" applyFont="1" applyBorder="1" applyAlignment="1">
      <alignment horizontal="center" vertical="center" wrapText="1" readingOrder="2"/>
    </xf>
    <xf numFmtId="165" fontId="15" fillId="0" borderId="11" xfId="1" applyNumberFormat="1" applyFont="1" applyBorder="1" applyAlignment="1">
      <alignment horizontal="right" vertical="center" wrapText="1" indent="1" readingOrder="1"/>
    </xf>
    <xf numFmtId="9" fontId="15" fillId="0" borderId="11" xfId="2" applyFont="1" applyBorder="1" applyAlignment="1">
      <alignment horizontal="right" vertical="center" wrapText="1" indent="1" readingOrder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3" fontId="5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10" fontId="4" fillId="0" borderId="3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5" fillId="0" borderId="11" xfId="2" applyNumberFormat="1" applyFont="1" applyBorder="1" applyAlignment="1">
      <alignment horizontal="right" vertical="center" wrapText="1" inden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12" fillId="0" borderId="12" xfId="0" applyFont="1" applyBorder="1" applyAlignment="1">
      <alignment horizontal="center" vertical="center" wrapText="1" readingOrder="2"/>
    </xf>
    <xf numFmtId="0" fontId="12" fillId="0" borderId="1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104319</xdr:colOff>
      <xdr:row>0</xdr:row>
      <xdr:rowOff>76200</xdr:rowOff>
    </xdr:from>
    <xdr:to>
      <xdr:col>11</xdr:col>
      <xdr:colOff>596669</xdr:colOff>
      <xdr:row>40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79A489-BE74-983B-DC61-886E1ACF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4131" y="76200"/>
          <a:ext cx="7759925" cy="1015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"/>
  <sheetViews>
    <sheetView rightToLeft="1" view="pageBreakPreview" topLeftCell="A2" zoomScaleNormal="100" zoomScaleSheetLayoutView="100" workbookViewId="0">
      <selection activeCell="H22" sqref="H22"/>
    </sheetView>
  </sheetViews>
  <sheetFormatPr defaultRowHeight="12.75" x14ac:dyDescent="0.2"/>
  <cols>
    <col min="1" max="1" width="46.7109375" customWidth="1"/>
    <col min="2" max="2" width="45.42578125" customWidth="1"/>
    <col min="3" max="3" width="17.5703125" customWidth="1"/>
  </cols>
  <sheetData>
    <row r="1" spans="1:3" ht="29.1" customHeight="1" x14ac:dyDescent="0.2"/>
    <row r="2" spans="1:3" ht="21.75" customHeight="1" x14ac:dyDescent="0.2"/>
    <row r="3" spans="1:3" ht="21.75" customHeight="1" x14ac:dyDescent="0.2"/>
    <row r="4" spans="1:3" ht="7.35" customHeight="1" x14ac:dyDescent="0.2"/>
    <row r="5" spans="1:3" ht="123.6" customHeight="1" x14ac:dyDescent="0.2"/>
    <row r="6" spans="1:3" ht="123.6" customHeight="1" x14ac:dyDescent="0.2"/>
    <row r="7" spans="1:3" ht="25.5" x14ac:dyDescent="0.2">
      <c r="A7" s="68" t="s">
        <v>0</v>
      </c>
      <c r="B7" s="68"/>
      <c r="C7" s="68"/>
    </row>
    <row r="8" spans="1:3" ht="25.5" x14ac:dyDescent="0.2">
      <c r="A8" s="68" t="s">
        <v>1</v>
      </c>
      <c r="B8" s="68"/>
      <c r="C8" s="68"/>
    </row>
    <row r="9" spans="1:3" ht="25.5" x14ac:dyDescent="0.2">
      <c r="A9" s="68" t="s">
        <v>2</v>
      </c>
      <c r="B9" s="68"/>
      <c r="C9" s="68"/>
    </row>
    <row r="11" spans="1:3" x14ac:dyDescent="0.2">
      <c r="B11" s="69"/>
    </row>
    <row r="12" spans="1:3" x14ac:dyDescent="0.2">
      <c r="B12" s="69"/>
    </row>
  </sheetData>
  <mergeCells count="4">
    <mergeCell ref="A7:C7"/>
    <mergeCell ref="A8:C8"/>
    <mergeCell ref="A9:C9"/>
    <mergeCell ref="B11:B12"/>
  </mergeCells>
  <pageMargins left="0.39370078740157483" right="0.39370078740157483" top="0.39370078740157483" bottom="0.39370078740157483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24"/>
  <sheetViews>
    <sheetView rightToLeft="1" workbookViewId="0">
      <selection activeCell="AB11" sqref="AB11"/>
    </sheetView>
  </sheetViews>
  <sheetFormatPr defaultRowHeight="12.75" x14ac:dyDescent="0.2"/>
  <cols>
    <col min="1" max="1" width="5.140625" customWidth="1"/>
    <col min="2" max="2" width="20.42578125" customWidth="1"/>
    <col min="3" max="3" width="1.28515625" customWidth="1"/>
    <col min="4" max="4" width="14.7109375" bestFit="1" customWidth="1"/>
    <col min="5" max="5" width="1.28515625" customWidth="1"/>
    <col min="6" max="6" width="16.140625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5.5703125" style="43" customWidth="1"/>
    <col min="13" max="13" width="1.28515625" customWidth="1"/>
    <col min="14" max="14" width="14.85546875" bestFit="1" customWidth="1"/>
    <col min="15" max="16" width="1.28515625" customWidth="1"/>
    <col min="17" max="17" width="16.140625" bestFit="1" customWidth="1"/>
    <col min="18" max="18" width="1.28515625" customWidth="1"/>
    <col min="19" max="19" width="14.7109375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4.45" customHeight="1" x14ac:dyDescent="0.2"/>
    <row r="5" spans="1:23" ht="14.45" customHeight="1" x14ac:dyDescent="0.2">
      <c r="A5" s="1" t="s">
        <v>234</v>
      </c>
      <c r="B5" s="70" t="s">
        <v>235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 x14ac:dyDescent="0.2">
      <c r="D6" s="71" t="s">
        <v>236</v>
      </c>
      <c r="E6" s="71"/>
      <c r="F6" s="71"/>
      <c r="G6" s="71"/>
      <c r="H6" s="71"/>
      <c r="I6" s="71"/>
      <c r="J6" s="71"/>
      <c r="K6" s="71"/>
      <c r="L6" s="71"/>
      <c r="N6" s="71" t="s">
        <v>237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 x14ac:dyDescent="0.2">
      <c r="D7" s="3"/>
      <c r="E7" s="3"/>
      <c r="F7" s="3"/>
      <c r="G7" s="3"/>
      <c r="H7" s="3"/>
      <c r="I7" s="3"/>
      <c r="J7" s="72" t="s">
        <v>35</v>
      </c>
      <c r="K7" s="72"/>
      <c r="L7" s="72"/>
      <c r="N7" s="3"/>
      <c r="O7" s="3"/>
      <c r="P7" s="3"/>
      <c r="Q7" s="3"/>
      <c r="R7" s="3"/>
      <c r="S7" s="3"/>
      <c r="T7" s="3"/>
      <c r="U7" s="72" t="s">
        <v>35</v>
      </c>
      <c r="V7" s="72"/>
      <c r="W7" s="72"/>
    </row>
    <row r="8" spans="1:23" ht="14.45" customHeight="1" x14ac:dyDescent="0.2">
      <c r="A8" s="71" t="s">
        <v>238</v>
      </c>
      <c r="B8" s="71"/>
      <c r="D8" s="2" t="s">
        <v>239</v>
      </c>
      <c r="F8" s="2" t="s">
        <v>240</v>
      </c>
      <c r="H8" s="2" t="s">
        <v>241</v>
      </c>
      <c r="J8" s="4" t="s">
        <v>144</v>
      </c>
      <c r="K8" s="3"/>
      <c r="L8" s="65" t="s">
        <v>222</v>
      </c>
      <c r="N8" s="2" t="s">
        <v>239</v>
      </c>
      <c r="P8" s="71" t="s">
        <v>240</v>
      </c>
      <c r="Q8" s="71"/>
      <c r="S8" s="2" t="s">
        <v>241</v>
      </c>
      <c r="U8" s="4" t="s">
        <v>144</v>
      </c>
      <c r="V8" s="3"/>
      <c r="W8" s="4" t="s">
        <v>222</v>
      </c>
    </row>
    <row r="9" spans="1:23" ht="21.75" customHeight="1" x14ac:dyDescent="0.2">
      <c r="A9" s="60" t="s">
        <v>29</v>
      </c>
      <c r="B9" s="60"/>
      <c r="D9" s="6">
        <v>3853107335</v>
      </c>
      <c r="F9" s="6">
        <f>SUMIFS('درآمد ناشی از تغییر قیمت اوراق'!$I$8:$I$58,'درآمد ناشی از تغییر قیمت اوراق'!$A$8:$A$58,'درآمد سرمایه گذاری در سهام'!A9)</f>
        <v>13618485000</v>
      </c>
      <c r="H9" s="6">
        <f>SUMIFS('درآمد ناشی از فروش'!$I$8:$I$12,'درآمد ناشی از فروش'!$A$8:$A$12,'درآمد سرمایه گذاری در سهام'!A9)</f>
        <v>0</v>
      </c>
      <c r="J9" s="6">
        <f>D9+F9+H9</f>
        <v>17471592335</v>
      </c>
      <c r="L9" s="40">
        <f>J9/درآمد!$F$13</f>
        <v>1.0769998430157428E-2</v>
      </c>
      <c r="N9" s="9">
        <v>3853107335</v>
      </c>
      <c r="P9" s="74">
        <f>SUMIFS('درآمد ناشی از تغییر قیمت اوراق'!$Q$8:$Q$58,'درآمد ناشی از تغییر قیمت اوراق'!$A$8:$A$58,'درآمد سرمایه گذاری در سهام'!A9)</f>
        <v>13618485000</v>
      </c>
      <c r="Q9" s="74"/>
      <c r="S9" s="6">
        <f>SUMIFS('درآمد ناشی از فروش'!$Q$8:$Q$12,'درآمد ناشی از فروش'!$A$8:$A$12,'درآمد سرمایه گذاری در سهام'!A9)</f>
        <v>0</v>
      </c>
      <c r="U9" s="6">
        <f>N9+P9+S9</f>
        <v>17471592335</v>
      </c>
      <c r="W9" s="7">
        <v>0</v>
      </c>
    </row>
    <row r="10" spans="1:23" ht="21.75" customHeight="1" x14ac:dyDescent="0.2">
      <c r="A10" s="58" t="s">
        <v>20</v>
      </c>
      <c r="B10" s="58"/>
      <c r="D10" s="9">
        <v>0</v>
      </c>
      <c r="F10" s="61">
        <f>SUMIFS('درآمد ناشی از تغییر قیمت اوراق'!$I$8:$I$58,'درآمد ناشی از تغییر قیمت اوراق'!$A$8:$A$58,'درآمد سرمایه گذاری در سهام'!A10)</f>
        <v>7384899823</v>
      </c>
      <c r="H10" s="61">
        <f>SUMIFS('درآمد ناشی از فروش'!$I$8:$I$12,'درآمد ناشی از فروش'!$A$8:$A$12,'درآمد سرمایه گذاری در سهام'!A10)</f>
        <v>0</v>
      </c>
      <c r="J10" s="61">
        <f t="shared" ref="J10:J23" si="0">D10+F10+H10</f>
        <v>7384899823</v>
      </c>
      <c r="L10" s="41">
        <f>J10/درآمد!$F$13</f>
        <v>4.5522673592406629E-3</v>
      </c>
      <c r="N10" s="9">
        <v>0</v>
      </c>
      <c r="P10" s="82">
        <f>SUMIFS('درآمد ناشی از تغییر قیمت اوراق'!$Q$8:$Q$58,'درآمد ناشی از تغییر قیمت اوراق'!$A$8:$A$58,'درآمد سرمایه گذاری در سهام'!A10)</f>
        <v>7384899823</v>
      </c>
      <c r="Q10" s="82"/>
      <c r="S10" s="61">
        <f>SUMIFS('درآمد ناشی از فروش'!$Q$8:$Q$12,'درآمد ناشی از فروش'!$A$8:$A$12,'درآمد سرمایه گذاری در سهام'!A10)</f>
        <v>0</v>
      </c>
      <c r="U10" s="61">
        <f t="shared" ref="U10:U23" si="1">N10+P10+S10</f>
        <v>7384899823</v>
      </c>
      <c r="W10" s="10">
        <v>-0.33</v>
      </c>
    </row>
    <row r="11" spans="1:23" ht="21.75" customHeight="1" x14ac:dyDescent="0.2">
      <c r="A11" s="58" t="s">
        <v>26</v>
      </c>
      <c r="B11" s="58"/>
      <c r="D11" s="9">
        <v>0</v>
      </c>
      <c r="F11" s="61">
        <f>SUMIFS('درآمد ناشی از تغییر قیمت اوراق'!$I$8:$I$58,'درآمد ناشی از تغییر قیمت اوراق'!$A$8:$A$58,'درآمد سرمایه گذاری در سهام'!A11)</f>
        <v>45932913929</v>
      </c>
      <c r="H11" s="61">
        <f>SUMIFS('درآمد ناشی از فروش'!$I$8:$I$12,'درآمد ناشی از فروش'!$A$8:$A$12,'درآمد سرمایه گذاری در سهام'!A11)</f>
        <v>0</v>
      </c>
      <c r="J11" s="61">
        <f t="shared" si="0"/>
        <v>45932913929</v>
      </c>
      <c r="L11" s="41">
        <f>J11/درآمد!$F$13</f>
        <v>2.8314386085856794E-2</v>
      </c>
      <c r="N11" s="9"/>
      <c r="P11" s="82">
        <f>SUMIFS('درآمد ناشی از تغییر قیمت اوراق'!$Q$8:$Q$58,'درآمد ناشی از تغییر قیمت اوراق'!$A$8:$A$58,'درآمد سرمایه گذاری در سهام'!A11)</f>
        <v>45932913929</v>
      </c>
      <c r="Q11" s="82"/>
      <c r="S11" s="61">
        <f>SUMIFS('درآمد ناشی از فروش'!$Q$8:$Q$12,'درآمد ناشی از فروش'!$A$8:$A$12,'درآمد سرمایه گذاری در سهام'!A11)</f>
        <v>0</v>
      </c>
      <c r="U11" s="61">
        <f t="shared" si="1"/>
        <v>45932913929</v>
      </c>
      <c r="W11" s="10">
        <v>0.19</v>
      </c>
    </row>
    <row r="12" spans="1:23" ht="21.75" customHeight="1" x14ac:dyDescent="0.2">
      <c r="A12" s="58" t="s">
        <v>24</v>
      </c>
      <c r="B12" s="58"/>
      <c r="D12" s="9">
        <v>0</v>
      </c>
      <c r="F12" s="61">
        <f>SUMIFS('درآمد ناشی از تغییر قیمت اوراق'!$I$8:$I$58,'درآمد ناشی از تغییر قیمت اوراق'!$A$8:$A$58,'درآمد سرمایه گذاری در سهام'!A12)</f>
        <v>8857482525</v>
      </c>
      <c r="H12" s="61">
        <f>SUMIFS('درآمد ناشی از فروش'!$I$8:$I$12,'درآمد ناشی از فروش'!$A$8:$A$12,'درآمد سرمایه گذاری در سهام'!A12)</f>
        <v>0</v>
      </c>
      <c r="J12" s="61">
        <f t="shared" si="0"/>
        <v>8857482525</v>
      </c>
      <c r="L12" s="41">
        <f>J12/درآمد!$F$13</f>
        <v>5.4600102303381066E-3</v>
      </c>
      <c r="N12" s="9">
        <v>0</v>
      </c>
      <c r="P12" s="82">
        <f>SUMIFS('درآمد ناشی از تغییر قیمت اوراق'!$Q$8:$Q$58,'درآمد ناشی از تغییر قیمت اوراق'!$A$8:$A$58,'درآمد سرمایه گذاری در سهام'!A12)</f>
        <v>8857482525</v>
      </c>
      <c r="Q12" s="82"/>
      <c r="S12" s="61">
        <f>SUMIFS('درآمد ناشی از فروش'!$Q$8:$Q$12,'درآمد ناشی از فروش'!$A$8:$A$12,'درآمد سرمایه گذاری در سهام'!A12)</f>
        <v>0</v>
      </c>
      <c r="U12" s="61">
        <f t="shared" si="1"/>
        <v>8857482525</v>
      </c>
      <c r="W12" s="10">
        <v>0.56000000000000005</v>
      </c>
    </row>
    <row r="13" spans="1:23" ht="21.75" customHeight="1" x14ac:dyDescent="0.2">
      <c r="A13" s="58" t="s">
        <v>23</v>
      </c>
      <c r="B13" s="58"/>
      <c r="D13" s="9">
        <v>0</v>
      </c>
      <c r="F13" s="61">
        <f>SUMIFS('درآمد ناشی از تغییر قیمت اوراق'!$I$8:$I$58,'درآمد ناشی از تغییر قیمت اوراق'!$A$8:$A$58,'درآمد سرمایه گذاری در سهام'!A13)</f>
        <v>3725650454</v>
      </c>
      <c r="H13" s="61">
        <f>SUMIFS('درآمد ناشی از فروش'!$I$8:$I$12,'درآمد ناشی از فروش'!$A$8:$A$12,'درآمد سرمایه گذاری در سهام'!A13)</f>
        <v>0</v>
      </c>
      <c r="J13" s="61">
        <f t="shared" si="0"/>
        <v>3725650454</v>
      </c>
      <c r="L13" s="41">
        <f>J13/درآمد!$F$13</f>
        <v>2.2965994610871458E-3</v>
      </c>
      <c r="N13" s="9">
        <v>0</v>
      </c>
      <c r="P13" s="82">
        <f>SUMIFS('درآمد ناشی از تغییر قیمت اوراق'!$Q$8:$Q$58,'درآمد ناشی از تغییر قیمت اوراق'!$A$8:$A$58,'درآمد سرمایه گذاری در سهام'!A13)</f>
        <v>3725650454</v>
      </c>
      <c r="Q13" s="82"/>
      <c r="S13" s="61">
        <f>SUMIFS('درآمد ناشی از فروش'!$Q$8:$Q$12,'درآمد ناشی از فروش'!$A$8:$A$12,'درآمد سرمایه گذاری در سهام'!A13)</f>
        <v>0</v>
      </c>
      <c r="U13" s="61">
        <f t="shared" si="1"/>
        <v>3725650454</v>
      </c>
      <c r="W13" s="10">
        <v>0.84</v>
      </c>
    </row>
    <row r="14" spans="1:23" ht="21.75" customHeight="1" x14ac:dyDescent="0.2">
      <c r="A14" s="58" t="s">
        <v>30</v>
      </c>
      <c r="B14" s="58"/>
      <c r="D14" s="9">
        <v>0</v>
      </c>
      <c r="F14" s="61">
        <f>SUMIFS('درآمد ناشی از تغییر قیمت اوراق'!$I$8:$I$58,'درآمد ناشی از تغییر قیمت اوراق'!$A$8:$A$58,'درآمد سرمایه گذاری در سهام'!A14)</f>
        <v>26680302000</v>
      </c>
      <c r="H14" s="61">
        <f>SUMIFS('درآمد ناشی از فروش'!$I$8:$I$12,'درآمد ناشی از فروش'!$A$8:$A$12,'درآمد سرمایه گذاری در سهام'!A14)</f>
        <v>0</v>
      </c>
      <c r="J14" s="61">
        <f t="shared" si="0"/>
        <v>26680302000</v>
      </c>
      <c r="L14" s="41">
        <f>J14/درآمد!$F$13</f>
        <v>1.6446515300182346E-2</v>
      </c>
      <c r="N14" s="9">
        <v>0</v>
      </c>
      <c r="P14" s="82">
        <f>SUMIFS('درآمد ناشی از تغییر قیمت اوراق'!$Q$8:$Q$58,'درآمد ناشی از تغییر قیمت اوراق'!$A$8:$A$58,'درآمد سرمایه گذاری در سهام'!A14)</f>
        <v>26680302000</v>
      </c>
      <c r="Q14" s="82"/>
      <c r="S14" s="61">
        <f>SUMIFS('درآمد ناشی از فروش'!$Q$8:$Q$12,'درآمد ناشی از فروش'!$A$8:$A$12,'درآمد سرمایه گذاری در سهام'!A14)</f>
        <v>0</v>
      </c>
      <c r="U14" s="61">
        <f t="shared" si="1"/>
        <v>26680302000</v>
      </c>
      <c r="W14" s="10">
        <v>0.46</v>
      </c>
    </row>
    <row r="15" spans="1:23" ht="21.75" customHeight="1" x14ac:dyDescent="0.2">
      <c r="A15" s="58" t="s">
        <v>22</v>
      </c>
      <c r="B15" s="58"/>
      <c r="D15" s="9">
        <v>0</v>
      </c>
      <c r="F15" s="61">
        <f>SUMIFS('درآمد ناشی از تغییر قیمت اوراق'!$I$8:$I$58,'درآمد ناشی از تغییر قیمت اوراق'!$A$8:$A$58,'درآمد سرمایه گذاری در سهام'!A15)</f>
        <v>7610446800</v>
      </c>
      <c r="H15" s="61">
        <f>SUMIFS('درآمد ناشی از فروش'!$I$8:$I$12,'درآمد ناشی از فروش'!$A$8:$A$12,'درآمد سرمایه گذاری در سهام'!A15)</f>
        <v>0</v>
      </c>
      <c r="J15" s="61">
        <f t="shared" si="0"/>
        <v>7610446800</v>
      </c>
      <c r="L15" s="41">
        <f>J15/درآمد!$F$13</f>
        <v>4.6913010856257835E-3</v>
      </c>
      <c r="N15" s="9">
        <v>0</v>
      </c>
      <c r="P15" s="82">
        <f>SUMIFS('درآمد ناشی از تغییر قیمت اوراق'!$Q$8:$Q$58,'درآمد ناشی از تغییر قیمت اوراق'!$A$8:$A$58,'درآمد سرمایه گذاری در سهام'!A15)</f>
        <v>7610446800</v>
      </c>
      <c r="Q15" s="82"/>
      <c r="S15" s="61">
        <f>SUMIFS('درآمد ناشی از فروش'!$Q$8:$Q$12,'درآمد ناشی از فروش'!$A$8:$A$12,'درآمد سرمایه گذاری در سهام'!A15)</f>
        <v>0</v>
      </c>
      <c r="U15" s="61">
        <f t="shared" si="1"/>
        <v>7610446800</v>
      </c>
      <c r="W15" s="10">
        <v>2.83</v>
      </c>
    </row>
    <row r="16" spans="1:23" ht="21.75" customHeight="1" x14ac:dyDescent="0.2">
      <c r="A16" s="58" t="s">
        <v>19</v>
      </c>
      <c r="B16" s="58"/>
      <c r="D16" s="9">
        <v>0</v>
      </c>
      <c r="F16" s="61">
        <f>SUMIFS('درآمد ناشی از تغییر قیمت اوراق'!$I$8:$I$58,'درآمد ناشی از تغییر قیمت اوراق'!$A$8:$A$58,'درآمد سرمایه گذاری در سهام'!A16)</f>
        <v>-104297334</v>
      </c>
      <c r="H16" s="61">
        <f>SUMIFS('درآمد ناشی از فروش'!$I$8:$I$12,'درآمد ناشی از فروش'!$A$8:$A$12,'درآمد سرمایه گذاری در سهام'!A16)</f>
        <v>0</v>
      </c>
      <c r="J16" s="61">
        <f t="shared" si="0"/>
        <v>-104297334</v>
      </c>
      <c r="L16" s="41">
        <f>J16/درآمد!$F$13</f>
        <v>-6.429191466420539E-5</v>
      </c>
      <c r="N16" s="9">
        <v>0</v>
      </c>
      <c r="P16" s="82">
        <f>SUMIFS('درآمد ناشی از تغییر قیمت اوراق'!$Q$8:$Q$58,'درآمد ناشی از تغییر قیمت اوراق'!$A$8:$A$58,'درآمد سرمایه گذاری در سهام'!A16)</f>
        <v>-104297335</v>
      </c>
      <c r="Q16" s="82"/>
      <c r="S16" s="61">
        <f>SUMIFS('درآمد ناشی از فروش'!$Q$8:$Q$12,'درآمد ناشی از فروش'!$A$8:$A$12,'درآمد سرمایه گذاری در سهام'!A16)</f>
        <v>0</v>
      </c>
      <c r="U16" s="61">
        <f t="shared" si="1"/>
        <v>-104297335</v>
      </c>
      <c r="W16" s="10">
        <v>0.55000000000000004</v>
      </c>
    </row>
    <row r="17" spans="1:23" ht="21.75" customHeight="1" x14ac:dyDescent="0.2">
      <c r="A17" s="58" t="s">
        <v>32</v>
      </c>
      <c r="B17" s="58"/>
      <c r="D17" s="9">
        <v>0</v>
      </c>
      <c r="F17" s="61">
        <f>SUMIFS('درآمد ناشی از تغییر قیمت اوراق'!$I$8:$I$58,'درآمد ناشی از تغییر قیمت اوراق'!$A$8:$A$58,'درآمد سرمایه گذاری در سهام'!A17)</f>
        <v>3211778310</v>
      </c>
      <c r="H17" s="61">
        <f>SUMIFS('درآمد ناشی از فروش'!$I$8:$I$12,'درآمد ناشی از فروش'!$A$8:$A$12,'درآمد سرمایه گذاری در سهام'!A17)</f>
        <v>-72563951</v>
      </c>
      <c r="J17" s="61">
        <f t="shared" si="0"/>
        <v>3139214359</v>
      </c>
      <c r="L17" s="41">
        <f>J17/درآمد!$F$13</f>
        <v>1.935103170340636E-3</v>
      </c>
      <c r="N17" s="9">
        <v>0</v>
      </c>
      <c r="P17" s="82">
        <f>SUMIFS('درآمد ناشی از تغییر قیمت اوراق'!$Q$8:$Q$58,'درآمد ناشی از تغییر قیمت اوراق'!$A$8:$A$58,'درآمد سرمایه گذاری در سهام'!A17)</f>
        <v>3211778310</v>
      </c>
      <c r="Q17" s="82"/>
      <c r="S17" s="61">
        <f>SUMIFS('درآمد ناشی از فروش'!$Q$8:$Q$12,'درآمد ناشی از فروش'!$A$8:$A$12,'درآمد سرمایه گذاری در سهام'!A17)</f>
        <v>-8850977</v>
      </c>
      <c r="U17" s="61">
        <f t="shared" si="1"/>
        <v>3202927333</v>
      </c>
      <c r="W17" s="10">
        <v>0.23</v>
      </c>
    </row>
    <row r="18" spans="1:23" ht="21.75" customHeight="1" x14ac:dyDescent="0.2">
      <c r="A18" s="58" t="s">
        <v>31</v>
      </c>
      <c r="B18" s="58"/>
      <c r="D18" s="9">
        <v>0</v>
      </c>
      <c r="F18" s="61">
        <f>SUMIFS('درآمد ناشی از تغییر قیمت اوراق'!$I$8:$I$58,'درآمد ناشی از تغییر قیمت اوراق'!$A$8:$A$58,'درآمد سرمایه گذاری در سهام'!A18)</f>
        <v>28042150500</v>
      </c>
      <c r="H18" s="61">
        <f>SUMIFS('درآمد ناشی از فروش'!$I$8:$I$12,'درآمد ناشی از فروش'!$A$8:$A$12,'درآمد سرمایه گذاری در سهام'!A18)</f>
        <v>0</v>
      </c>
      <c r="J18" s="61">
        <f t="shared" si="0"/>
        <v>28042150500</v>
      </c>
      <c r="L18" s="41">
        <f>J18/درآمد!$F$13</f>
        <v>1.7285998383686437E-2</v>
      </c>
      <c r="N18" s="9">
        <v>0</v>
      </c>
      <c r="P18" s="82">
        <f>SUMIFS('درآمد ناشی از تغییر قیمت اوراق'!$Q$8:$Q$58,'درآمد ناشی از تغییر قیمت اوراق'!$A$8:$A$58,'درآمد سرمایه گذاری در سهام'!A18)</f>
        <v>28042150500</v>
      </c>
      <c r="Q18" s="82"/>
      <c r="S18" s="61">
        <f>SUMIFS('درآمد ناشی از فروش'!$Q$8:$Q$12,'درآمد ناشی از فروش'!$A$8:$A$12,'درآمد سرمایه گذاری در سهام'!A18)</f>
        <v>0</v>
      </c>
      <c r="U18" s="61">
        <f t="shared" si="1"/>
        <v>28042150500</v>
      </c>
      <c r="W18" s="10">
        <v>1.64</v>
      </c>
    </row>
    <row r="19" spans="1:23" ht="21.75" customHeight="1" x14ac:dyDescent="0.2">
      <c r="A19" s="58" t="s">
        <v>27</v>
      </c>
      <c r="B19" s="58"/>
      <c r="D19" s="9">
        <v>0</v>
      </c>
      <c r="F19" s="61">
        <f>SUMIFS('درآمد ناشی از تغییر قیمت اوراق'!$I$8:$I$58,'درآمد ناشی از تغییر قیمت اوراق'!$A$8:$A$58,'درآمد سرمایه گذاری در سهام'!A19)</f>
        <v>9034423352</v>
      </c>
      <c r="H19" s="61">
        <f>SUMIFS('درآمد ناشی از فروش'!$I$8:$I$12,'درآمد ناشی از فروش'!$A$8:$A$12,'درآمد سرمایه گذاری در سهام'!A19)</f>
        <v>-4759</v>
      </c>
      <c r="J19" s="61">
        <f t="shared" si="0"/>
        <v>9034418593</v>
      </c>
      <c r="L19" s="41">
        <f>J19/درآمد!$F$13</f>
        <v>5.569078776470609E-3</v>
      </c>
      <c r="N19" s="9">
        <v>0</v>
      </c>
      <c r="P19" s="82">
        <f>SUMIFS('درآمد ناشی از تغییر قیمت اوراق'!$Q$8:$Q$58,'درآمد ناشی از تغییر قیمت اوراق'!$A$8:$A$58,'درآمد سرمایه گذاری در سهام'!A19)</f>
        <v>9034423352</v>
      </c>
      <c r="Q19" s="82"/>
      <c r="S19" s="61">
        <f>SUMIFS('درآمد ناشی از فروش'!$Q$8:$Q$12,'درآمد ناشی از فروش'!$A$8:$A$12,'درآمد سرمایه گذاری در سهام'!A19)</f>
        <v>-4759</v>
      </c>
      <c r="U19" s="61">
        <f t="shared" si="1"/>
        <v>9034418593</v>
      </c>
      <c r="W19" s="10">
        <v>0.47</v>
      </c>
    </row>
    <row r="20" spans="1:23" ht="21.75" customHeight="1" x14ac:dyDescent="0.2">
      <c r="A20" s="58" t="s">
        <v>28</v>
      </c>
      <c r="B20" s="58"/>
      <c r="D20" s="9">
        <v>0</v>
      </c>
      <c r="F20" s="61">
        <f>SUMIFS('درآمد ناشی از تغییر قیمت اوراق'!$I$8:$I$58,'درآمد ناشی از تغییر قیمت اوراق'!$A$8:$A$58,'درآمد سرمایه گذاری در سهام'!A20)</f>
        <v>11610504000</v>
      </c>
      <c r="H20" s="61">
        <f>SUMIFS('درآمد ناشی از فروش'!$I$8:$I$12,'درآمد ناشی از فروش'!$A$8:$A$12,'درآمد سرمایه گذاری در سهام'!A20)</f>
        <v>0</v>
      </c>
      <c r="J20" s="61">
        <f t="shared" si="0"/>
        <v>11610504000</v>
      </c>
      <c r="L20" s="41">
        <f>J20/درآمد!$F$13</f>
        <v>7.1570528579034945E-3</v>
      </c>
      <c r="N20" s="9">
        <v>0</v>
      </c>
      <c r="P20" s="82">
        <f>SUMIFS('درآمد ناشی از تغییر قیمت اوراق'!$Q$8:$Q$58,'درآمد ناشی از تغییر قیمت اوراق'!$A$8:$A$58,'درآمد سرمایه گذاری در سهام'!A20)</f>
        <v>11610504000</v>
      </c>
      <c r="Q20" s="82"/>
      <c r="S20" s="61">
        <f>SUMIFS('درآمد ناشی از فروش'!$Q$8:$Q$12,'درآمد ناشی از فروش'!$A$8:$A$12,'درآمد سرمایه گذاری در سهام'!A20)</f>
        <v>0</v>
      </c>
      <c r="U20" s="61">
        <f t="shared" si="1"/>
        <v>11610504000</v>
      </c>
      <c r="W20" s="10">
        <v>-0.01</v>
      </c>
    </row>
    <row r="21" spans="1:23" ht="21.75" customHeight="1" x14ac:dyDescent="0.2">
      <c r="A21" s="58" t="s">
        <v>21</v>
      </c>
      <c r="B21" s="58"/>
      <c r="D21" s="9">
        <v>0</v>
      </c>
      <c r="F21" s="61">
        <f>SUMIFS('درآمد ناشی از تغییر قیمت اوراق'!$I$8:$I$58,'درآمد ناشی از تغییر قیمت اوراق'!$A$8:$A$58,'درآمد سرمایه گذاری در سهام'!A21)</f>
        <v>34513416000</v>
      </c>
      <c r="H21" s="61">
        <f>SUMIFS('درآمد ناشی از فروش'!$I$8:$I$12,'درآمد ناشی از فروش'!$A$8:$A$12,'درآمد سرمایه گذاری در سهام'!A21)</f>
        <v>0</v>
      </c>
      <c r="J21" s="61">
        <f t="shared" si="0"/>
        <v>34513416000</v>
      </c>
      <c r="L21" s="41">
        <f>J21/درآمد!$F$13</f>
        <v>2.1275074933767922E-2</v>
      </c>
      <c r="N21" s="9">
        <v>0</v>
      </c>
      <c r="P21" s="82">
        <f>SUMIFS('درآمد ناشی از تغییر قیمت اوراق'!$Q$8:$Q$58,'درآمد ناشی از تغییر قیمت اوراق'!$A$8:$A$58,'درآمد سرمایه گذاری در سهام'!A21)</f>
        <v>34513416000</v>
      </c>
      <c r="Q21" s="82"/>
      <c r="S21" s="61">
        <f>SUMIFS('درآمد ناشی از فروش'!$Q$8:$Q$12,'درآمد ناشی از فروش'!$A$8:$A$12,'درآمد سرمایه گذاری در سهام'!A21)</f>
        <v>0</v>
      </c>
      <c r="U21" s="61">
        <f t="shared" si="1"/>
        <v>34513416000</v>
      </c>
      <c r="W21" s="10">
        <v>1.73</v>
      </c>
    </row>
    <row r="22" spans="1:23" ht="21.75" customHeight="1" x14ac:dyDescent="0.2">
      <c r="A22" s="58" t="s">
        <v>25</v>
      </c>
      <c r="B22" s="58"/>
      <c r="D22" s="9">
        <v>0</v>
      </c>
      <c r="F22" s="61">
        <f>SUMIFS('درآمد ناشی از تغییر قیمت اوراق'!$I$8:$I$58,'درآمد ناشی از تغییر قیمت اوراق'!$A$8:$A$58,'درآمد سرمایه گذاری در سهام'!A22)</f>
        <v>9616629922</v>
      </c>
      <c r="H22" s="61">
        <f>SUMIFS('درآمد ناشی از فروش'!$I$8:$I$12,'درآمد ناشی از فروش'!$A$8:$A$12,'درآمد سرمایه گذاری در سهام'!A22)</f>
        <v>0</v>
      </c>
      <c r="J22" s="61">
        <f t="shared" si="0"/>
        <v>9616629922</v>
      </c>
      <c r="L22" s="41">
        <f>J22/درآمد!$F$13</f>
        <v>5.9279707983951732E-3</v>
      </c>
      <c r="N22" s="9">
        <v>0</v>
      </c>
      <c r="P22" s="82">
        <f>SUMIFS('درآمد ناشی از تغییر قیمت اوراق'!$Q$8:$Q$58,'درآمد ناشی از تغییر قیمت اوراق'!$A$8:$A$58,'درآمد سرمایه گذاری در سهام'!A22)</f>
        <v>9616629922</v>
      </c>
      <c r="Q22" s="82"/>
      <c r="S22" s="61">
        <f>SUMIFS('درآمد ناشی از فروش'!$Q$8:$Q$12,'درآمد ناشی از فروش'!$A$8:$A$12,'درآمد سرمایه گذاری در سهام'!A22)</f>
        <v>0</v>
      </c>
      <c r="U22" s="61">
        <f t="shared" si="1"/>
        <v>9616629922</v>
      </c>
      <c r="W22" s="10">
        <v>0.72</v>
      </c>
    </row>
    <row r="23" spans="1:23" ht="21.75" customHeight="1" x14ac:dyDescent="0.2">
      <c r="A23" s="58" t="s">
        <v>33</v>
      </c>
      <c r="B23" s="58"/>
      <c r="D23" s="9">
        <v>0</v>
      </c>
      <c r="F23" s="61">
        <f>SUMIFS('درآمد ناشی از تغییر قیمت اوراق'!$I$8:$I$58,'درآمد ناشی از تغییر قیمت اوراق'!$A$8:$A$58,'درآمد سرمایه گذاری در سهام'!A23)</f>
        <v>0</v>
      </c>
      <c r="H23" s="61">
        <f>SUMIFS('درآمد ناشی از فروش'!$I$8:$I$12,'درآمد ناشی از فروش'!$A$8:$A$12,'درآمد سرمایه گذاری در سهام'!A23)</f>
        <v>22760019</v>
      </c>
      <c r="J23" s="61">
        <f t="shared" si="0"/>
        <v>22760019</v>
      </c>
      <c r="L23" s="41">
        <f>J23/درآمد!$F$13</f>
        <v>1.4029938668458132E-5</v>
      </c>
      <c r="N23" s="9">
        <v>0</v>
      </c>
      <c r="P23" s="82">
        <f>SUMIFS('درآمد ناشی از تغییر قیمت اوراق'!$Q$8:$Q$58,'درآمد ناشی از تغییر قیمت اوراق'!$A$8:$A$58,'درآمد سرمایه گذاری در سهام'!A23)</f>
        <v>0</v>
      </c>
      <c r="Q23" s="82"/>
      <c r="S23" s="61">
        <f>SUMIFS('درآمد ناشی از فروش'!$Q$8:$Q$12,'درآمد ناشی از فروش'!$A$8:$A$12,'درآمد سرمایه گذاری در سهام'!A23)</f>
        <v>71945675</v>
      </c>
      <c r="U23" s="61">
        <f t="shared" si="1"/>
        <v>71945675</v>
      </c>
      <c r="W23" s="10">
        <v>2.13</v>
      </c>
    </row>
    <row r="24" spans="1:23" ht="21.75" customHeight="1" x14ac:dyDescent="0.2">
      <c r="A24" s="79" t="s">
        <v>35</v>
      </c>
      <c r="B24" s="79"/>
      <c r="D24" s="16">
        <v>0</v>
      </c>
      <c r="F24" s="16">
        <f>SUM(F9:F23)</f>
        <v>209734785281</v>
      </c>
      <c r="H24" s="16">
        <f>SUM(H9:H23)</f>
        <v>-49808691</v>
      </c>
      <c r="J24" s="16">
        <f>SUM(J9:J23)</f>
        <v>213538083925</v>
      </c>
      <c r="L24" s="42">
        <f>SUM(L9:L23)</f>
        <v>0.13163109489705677</v>
      </c>
      <c r="N24" s="16">
        <f>SUM(N9:N23)</f>
        <v>3853107335</v>
      </c>
      <c r="Q24" s="16">
        <f>SUM(P9:Q23)</f>
        <v>209734785280</v>
      </c>
      <c r="S24" s="16">
        <f>SUM(S9:S23)</f>
        <v>63089939</v>
      </c>
      <c r="U24" s="16">
        <f>SUM(U9:U23)</f>
        <v>213650982554</v>
      </c>
      <c r="W24" s="17">
        <v>12.6</v>
      </c>
    </row>
  </sheetData>
  <mergeCells count="26">
    <mergeCell ref="A24:B24"/>
    <mergeCell ref="P22:Q22"/>
    <mergeCell ref="P23:Q23"/>
    <mergeCell ref="P19:Q19"/>
    <mergeCell ref="P20:Q20"/>
    <mergeCell ref="P21:Q21"/>
    <mergeCell ref="P16:Q16"/>
    <mergeCell ref="P17:Q17"/>
    <mergeCell ref="P18:Q18"/>
    <mergeCell ref="P13:Q13"/>
    <mergeCell ref="P14:Q14"/>
    <mergeCell ref="P15:Q15"/>
    <mergeCell ref="P10:Q10"/>
    <mergeCell ref="P11:Q11"/>
    <mergeCell ref="P12:Q12"/>
    <mergeCell ref="J7:L7"/>
    <mergeCell ref="U7:W7"/>
    <mergeCell ref="A8:B8"/>
    <mergeCell ref="P8:Q8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30"/>
  <sheetViews>
    <sheetView rightToLeft="1" topLeftCell="A5" workbookViewId="0">
      <selection activeCell="Z18" sqref="Z18"/>
    </sheetView>
  </sheetViews>
  <sheetFormatPr defaultRowHeight="12.75" x14ac:dyDescent="0.2"/>
  <cols>
    <col min="1" max="1" width="5.140625" customWidth="1"/>
    <col min="2" max="2" width="26.42578125" customWidth="1"/>
    <col min="3" max="3" width="1.28515625" customWidth="1"/>
    <col min="4" max="4" width="13" customWidth="1"/>
    <col min="5" max="5" width="1.28515625" customWidth="1"/>
    <col min="6" max="6" width="16.85546875" bestFit="1" customWidth="1"/>
    <col min="7" max="7" width="1.28515625" customWidth="1"/>
    <col min="8" max="8" width="13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85546875" bestFit="1" customWidth="1"/>
    <col min="18" max="18" width="1.28515625" customWidth="1"/>
    <col min="19" max="19" width="13" customWidth="1"/>
    <col min="20" max="20" width="1.28515625" customWidth="1"/>
    <col min="21" max="21" width="16.85546875" bestFit="1" customWidth="1"/>
    <col min="22" max="22" width="1.28515625" customWidth="1"/>
    <col min="23" max="23" width="15.5703125" style="43" customWidth="1"/>
    <col min="24" max="24" width="0.28515625" customWidth="1"/>
  </cols>
  <sheetData>
    <row r="1" spans="1:23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4.45" customHeight="1" x14ac:dyDescent="0.2"/>
    <row r="5" spans="1:23" ht="14.45" customHeight="1" x14ac:dyDescent="0.2">
      <c r="A5" s="1" t="s">
        <v>242</v>
      </c>
      <c r="B5" s="70" t="s">
        <v>243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 x14ac:dyDescent="0.2">
      <c r="D6" s="71" t="s">
        <v>236</v>
      </c>
      <c r="E6" s="71"/>
      <c r="F6" s="71"/>
      <c r="G6" s="71"/>
      <c r="H6" s="71"/>
      <c r="I6" s="71"/>
      <c r="J6" s="71"/>
      <c r="K6" s="71"/>
      <c r="L6" s="71"/>
      <c r="N6" s="71" t="s">
        <v>237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 x14ac:dyDescent="0.2">
      <c r="D7" s="3"/>
      <c r="E7" s="3"/>
      <c r="F7" s="3"/>
      <c r="G7" s="3"/>
      <c r="H7" s="3"/>
      <c r="I7" s="3"/>
      <c r="J7" s="72" t="s">
        <v>35</v>
      </c>
      <c r="K7" s="72"/>
      <c r="L7" s="72"/>
      <c r="N7" s="3"/>
      <c r="O7" s="3"/>
      <c r="P7" s="3"/>
      <c r="Q7" s="3"/>
      <c r="R7" s="3"/>
      <c r="S7" s="3"/>
      <c r="T7" s="3"/>
      <c r="U7" s="72" t="s">
        <v>35</v>
      </c>
      <c r="V7" s="72"/>
      <c r="W7" s="72"/>
    </row>
    <row r="8" spans="1:23" ht="14.45" customHeight="1" x14ac:dyDescent="0.2">
      <c r="A8" s="71" t="s">
        <v>49</v>
      </c>
      <c r="B8" s="71"/>
      <c r="D8" s="2" t="s">
        <v>244</v>
      </c>
      <c r="F8" s="62" t="s">
        <v>240</v>
      </c>
      <c r="H8" s="2" t="s">
        <v>241</v>
      </c>
      <c r="J8" s="4" t="s">
        <v>144</v>
      </c>
      <c r="K8" s="3"/>
      <c r="L8" s="4" t="s">
        <v>222</v>
      </c>
      <c r="N8" s="2" t="s">
        <v>244</v>
      </c>
      <c r="P8" s="71" t="s">
        <v>240</v>
      </c>
      <c r="Q8" s="71"/>
      <c r="S8" s="2" t="s">
        <v>241</v>
      </c>
      <c r="U8" s="4" t="s">
        <v>144</v>
      </c>
      <c r="V8" s="3"/>
      <c r="W8" s="65" t="s">
        <v>222</v>
      </c>
    </row>
    <row r="9" spans="1:23" ht="21.75" customHeight="1" x14ac:dyDescent="0.2">
      <c r="A9" s="5" t="s">
        <v>62</v>
      </c>
      <c r="B9" s="5" t="s">
        <v>62</v>
      </c>
      <c r="D9" s="6">
        <v>0</v>
      </c>
      <c r="F9" s="61">
        <f>SUMIFS('درآمد ناشی از تغییر قیمت اوراق'!$I$8:$I$58,'درآمد ناشی از تغییر قیمت اوراق'!$A$8:$A$58,'درآمد سرمایه گذاری در صندوق'!A9)</f>
        <v>34328437515</v>
      </c>
      <c r="H9" s="6">
        <f>SUMIFS('درآمد ناشی از فروش'!$I$8:$I$12,'درآمد ناشی از فروش'!$A$8:$A$12,'درآمد سرمایه گذاری در صندوق'!A9)</f>
        <v>0</v>
      </c>
      <c r="J9" s="6">
        <v>34328437515</v>
      </c>
      <c r="L9" s="7">
        <v>2.12</v>
      </c>
      <c r="N9" s="6">
        <v>0</v>
      </c>
      <c r="Q9" s="63">
        <f>SUMIFS('درآمد ناشی از تغییر قیمت اوراق'!$Q$8:$Q$58,'درآمد ناشی از تغییر قیمت اوراق'!$A$8:$A$58,'درآمد سرمایه گذاری در صندوق'!A9)</f>
        <v>34328437515</v>
      </c>
      <c r="S9" s="6">
        <v>0</v>
      </c>
      <c r="U9" s="6">
        <f>N9+Q9+S9</f>
        <v>34328437515</v>
      </c>
      <c r="W9" s="40">
        <f>U9/درآمد!$F$13</f>
        <v>2.1161048807536026E-2</v>
      </c>
    </row>
    <row r="10" spans="1:23" ht="21.75" customHeight="1" x14ac:dyDescent="0.2">
      <c r="A10" s="8" t="s">
        <v>64</v>
      </c>
      <c r="B10" s="8" t="s">
        <v>64</v>
      </c>
      <c r="D10" s="9">
        <v>0</v>
      </c>
      <c r="F10" s="61">
        <f>SUMIFS('درآمد ناشی از تغییر قیمت اوراق'!$I$8:$I$58,'درآمد ناشی از تغییر قیمت اوراق'!$A$8:$A$58,'درآمد سرمایه گذاری در صندوق'!A10)</f>
        <v>8181899136</v>
      </c>
      <c r="H10" s="61">
        <f>SUMIFS('درآمد ناشی از فروش'!$I$8:$I$12,'درآمد ناشی از فروش'!$A$8:$A$12,'درآمد سرمایه گذاری در صندوق'!A10)</f>
        <v>0</v>
      </c>
      <c r="J10" s="9">
        <v>8181899136</v>
      </c>
      <c r="L10" s="10">
        <v>0.5</v>
      </c>
      <c r="N10" s="9">
        <v>0</v>
      </c>
      <c r="Q10" s="64">
        <f>SUMIFS('درآمد ناشی از تغییر قیمت اوراق'!$Q$8:$Q$58,'درآمد ناشی از تغییر قیمت اوراق'!$A$8:$A$58,'درآمد سرمایه گذاری در صندوق'!A10)</f>
        <v>8181899136</v>
      </c>
      <c r="S10" s="9">
        <v>0</v>
      </c>
      <c r="U10" s="61">
        <f t="shared" ref="U10:U29" si="0">N10+Q10+S10</f>
        <v>8181899136</v>
      </c>
      <c r="W10" s="41">
        <f>U10/درآمد!$F$13</f>
        <v>5.0435609508757695E-3</v>
      </c>
    </row>
    <row r="11" spans="1:23" ht="21.75" customHeight="1" x14ac:dyDescent="0.2">
      <c r="A11" s="8" t="s">
        <v>63</v>
      </c>
      <c r="B11" s="8" t="s">
        <v>63</v>
      </c>
      <c r="D11" s="9">
        <v>0</v>
      </c>
      <c r="F11" s="61">
        <f>SUMIFS('درآمد ناشی از تغییر قیمت اوراق'!$I$8:$I$58,'درآمد ناشی از تغییر قیمت اوراق'!$A$8:$A$58,'درآمد سرمایه گذاری در صندوق'!A11)</f>
        <v>16390357310</v>
      </c>
      <c r="H11" s="61">
        <f>SUMIFS('درآمد ناشی از فروش'!$I$8:$I$12,'درآمد ناشی از فروش'!$A$8:$A$12,'درآمد سرمایه گذاری در صندوق'!A11)</f>
        <v>0</v>
      </c>
      <c r="J11" s="9">
        <v>16390357310</v>
      </c>
      <c r="L11" s="10">
        <v>1.01</v>
      </c>
      <c r="N11" s="9">
        <v>0</v>
      </c>
      <c r="Q11" s="64">
        <f>SUMIFS('درآمد ناشی از تغییر قیمت اوراق'!$Q$8:$Q$58,'درآمد ناشی از تغییر قیمت اوراق'!$A$8:$A$58,'درآمد سرمایه گذاری در صندوق'!A11)</f>
        <v>16390357310</v>
      </c>
      <c r="S11" s="9">
        <v>0</v>
      </c>
      <c r="U11" s="61">
        <f t="shared" si="0"/>
        <v>16390357310</v>
      </c>
      <c r="W11" s="41">
        <f>U11/درآمد!$F$13</f>
        <v>1.0103493666389927E-2</v>
      </c>
    </row>
    <row r="12" spans="1:23" ht="21.75" customHeight="1" x14ac:dyDescent="0.2">
      <c r="A12" s="8" t="s">
        <v>58</v>
      </c>
      <c r="B12" s="8" t="s">
        <v>58</v>
      </c>
      <c r="D12" s="9">
        <v>0</v>
      </c>
      <c r="F12" s="61">
        <f>SUMIFS('درآمد ناشی از تغییر قیمت اوراق'!$I$8:$I$58,'درآمد ناشی از تغییر قیمت اوراق'!$A$8:$A$58,'درآمد سرمایه گذاری در صندوق'!A12)</f>
        <v>3953799281</v>
      </c>
      <c r="H12" s="61">
        <f>SUMIFS('درآمد ناشی از فروش'!$I$8:$I$12,'درآمد ناشی از فروش'!$A$8:$A$12,'درآمد سرمایه گذاری در صندوق'!A12)</f>
        <v>0</v>
      </c>
      <c r="J12" s="9">
        <v>3953799281</v>
      </c>
      <c r="L12" s="10">
        <v>0.24</v>
      </c>
      <c r="N12" s="9">
        <v>0</v>
      </c>
      <c r="Q12" s="64">
        <f>SUMIFS('درآمد ناشی از تغییر قیمت اوراق'!$Q$8:$Q$58,'درآمد ناشی از تغییر قیمت اوراق'!$A$8:$A$58,'درآمد سرمایه گذاری در صندوق'!A12)</f>
        <v>3953799281</v>
      </c>
      <c r="S12" s="9">
        <v>0</v>
      </c>
      <c r="U12" s="61">
        <f t="shared" si="0"/>
        <v>3953799281</v>
      </c>
      <c r="W12" s="41">
        <f>U12/درآمد!$F$13</f>
        <v>2.4372370435992987E-3</v>
      </c>
    </row>
    <row r="13" spans="1:23" ht="21.75" customHeight="1" x14ac:dyDescent="0.2">
      <c r="A13" s="8" t="s">
        <v>71</v>
      </c>
      <c r="B13" s="8" t="s">
        <v>71</v>
      </c>
      <c r="D13" s="9">
        <v>0</v>
      </c>
      <c r="F13" s="61">
        <f>SUMIFS('درآمد ناشی از تغییر قیمت اوراق'!$I$8:$I$58,'درآمد ناشی از تغییر قیمت اوراق'!$A$8:$A$58,'درآمد سرمایه گذاری در صندوق'!A13)</f>
        <v>11762955609</v>
      </c>
      <c r="H13" s="61">
        <f>SUMIFS('درآمد ناشی از فروش'!$I$8:$I$12,'درآمد ناشی از فروش'!$A$8:$A$12,'درآمد سرمایه گذاری در صندوق'!A13)</f>
        <v>0</v>
      </c>
      <c r="J13" s="9">
        <v>11762955609</v>
      </c>
      <c r="L13" s="10">
        <v>0.73</v>
      </c>
      <c r="N13" s="9">
        <v>0</v>
      </c>
      <c r="Q13" s="64">
        <f>SUMIFS('درآمد ناشی از تغییر قیمت اوراق'!$Q$8:$Q$58,'درآمد ناشی از تغییر قیمت اوراق'!$A$8:$A$58,'درآمد سرمایه گذاری در صندوق'!A13)</f>
        <v>11762935609</v>
      </c>
      <c r="S13" s="9">
        <v>0</v>
      </c>
      <c r="U13" s="61">
        <f t="shared" si="0"/>
        <v>11762935609</v>
      </c>
      <c r="W13" s="41">
        <f>U13/درآمد!$F$13</f>
        <v>7.2510161417392582E-3</v>
      </c>
    </row>
    <row r="14" spans="1:23" ht="21.75" customHeight="1" x14ac:dyDescent="0.2">
      <c r="A14" s="8" t="s">
        <v>66</v>
      </c>
      <c r="B14" s="8" t="s">
        <v>66</v>
      </c>
      <c r="D14" s="9">
        <v>0</v>
      </c>
      <c r="F14" s="61">
        <f>SUMIFS('درآمد ناشی از تغییر قیمت اوراق'!$I$8:$I$58,'درآمد ناشی از تغییر قیمت اوراق'!$A$8:$A$58,'درآمد سرمایه گذاری در صندوق'!A14)</f>
        <v>22580348024</v>
      </c>
      <c r="H14" s="61">
        <f>SUMIFS('درآمد ناشی از فروش'!$I$8:$I$12,'درآمد ناشی از فروش'!$A$8:$A$12,'درآمد سرمایه گذاری در صندوق'!A14)</f>
        <v>0</v>
      </c>
      <c r="J14" s="9">
        <v>22580348024</v>
      </c>
      <c r="L14" s="10">
        <v>1.39</v>
      </c>
      <c r="N14" s="9">
        <v>0</v>
      </c>
      <c r="Q14" s="64">
        <f>SUMIFS('درآمد ناشی از تغییر قیمت اوراق'!$Q$8:$Q$58,'درآمد ناشی از تغییر قیمت اوراق'!$A$8:$A$58,'درآمد سرمایه گذاری در صندوق'!A14)</f>
        <v>23871560544</v>
      </c>
      <c r="S14" s="9">
        <v>0</v>
      </c>
      <c r="U14" s="61">
        <f t="shared" si="0"/>
        <v>23871560544</v>
      </c>
      <c r="W14" s="41">
        <f>U14/درآمد!$F$13</f>
        <v>1.4715125253309546E-2</v>
      </c>
    </row>
    <row r="15" spans="1:23" ht="21.75" customHeight="1" x14ac:dyDescent="0.2">
      <c r="A15" s="8" t="s">
        <v>245</v>
      </c>
      <c r="B15" s="8" t="s">
        <v>245</v>
      </c>
      <c r="D15" s="9">
        <v>0</v>
      </c>
      <c r="F15" s="61">
        <f>SUMIFS('درآمد ناشی از تغییر قیمت اوراق'!$I$8:$I$58,'درآمد ناشی از تغییر قیمت اوراق'!$A$8:$A$58,'درآمد سرمایه گذاری در صندوق'!A15)</f>
        <v>740040000</v>
      </c>
      <c r="H15" s="61">
        <f>SUMIFS('درآمد ناشی از فروش'!$I$8:$I$12,'درآمد ناشی از فروش'!$A$8:$A$12,'درآمد سرمایه گذاری در صندوق'!A15)</f>
        <v>0</v>
      </c>
      <c r="J15" s="9">
        <v>740040000</v>
      </c>
      <c r="L15" s="10">
        <v>0.05</v>
      </c>
      <c r="N15" s="9">
        <v>0</v>
      </c>
      <c r="Q15" s="64">
        <f>SUMIFS('درآمد ناشی از تغییر قیمت اوراق'!$Q$8:$Q$58,'درآمد ناشی از تغییر قیمت اوراق'!$A$8:$A$58,'درآمد سرمایه گذاری در صندوق'!A15)</f>
        <v>0</v>
      </c>
      <c r="S15" s="9">
        <v>0</v>
      </c>
      <c r="U15" s="61">
        <f t="shared" si="0"/>
        <v>0</v>
      </c>
      <c r="W15" s="41">
        <f>U15/درآمد!$F$13</f>
        <v>0</v>
      </c>
    </row>
    <row r="16" spans="1:23" ht="21.75" customHeight="1" x14ac:dyDescent="0.2">
      <c r="A16" s="8" t="s">
        <v>57</v>
      </c>
      <c r="B16" s="8" t="s">
        <v>57</v>
      </c>
      <c r="D16" s="9">
        <v>0</v>
      </c>
      <c r="F16" s="61">
        <f>SUMIFS('درآمد ناشی از تغییر قیمت اوراق'!$I$8:$I$58,'درآمد ناشی از تغییر قیمت اوراق'!$A$8:$A$58,'درآمد سرمایه گذاری در صندوق'!A16)</f>
        <v>648229312</v>
      </c>
      <c r="H16" s="61">
        <f>SUMIFS('درآمد ناشی از فروش'!$I$8:$I$12,'درآمد ناشی از فروش'!$A$8:$A$12,'درآمد سرمایه گذاری در صندوق'!A16)</f>
        <v>0</v>
      </c>
      <c r="J16" s="9">
        <v>648229312</v>
      </c>
      <c r="L16" s="10">
        <v>0.04</v>
      </c>
      <c r="N16" s="9">
        <v>0</v>
      </c>
      <c r="Q16" s="64">
        <f>SUMIFS('درآمد ناشی از تغییر قیمت اوراق'!$Q$8:$Q$58,'درآمد ناشی از تغییر قیمت اوراق'!$A$8:$A$58,'درآمد سرمایه گذاری در صندوق'!A16)</f>
        <v>648229312</v>
      </c>
      <c r="S16" s="9">
        <v>0</v>
      </c>
      <c r="U16" s="61">
        <f t="shared" si="0"/>
        <v>648229312</v>
      </c>
      <c r="W16" s="41">
        <f>U16/درآمد!$F$13</f>
        <v>3.9958742962634662E-4</v>
      </c>
    </row>
    <row r="17" spans="1:23" ht="21.75" customHeight="1" x14ac:dyDescent="0.2">
      <c r="A17" s="8" t="s">
        <v>59</v>
      </c>
      <c r="B17" s="8" t="s">
        <v>59</v>
      </c>
      <c r="D17" s="9">
        <v>0</v>
      </c>
      <c r="F17" s="61">
        <f>SUMIFS('درآمد ناشی از تغییر قیمت اوراق'!$I$8:$I$58,'درآمد ناشی از تغییر قیمت اوراق'!$A$8:$A$58,'درآمد سرمایه گذاری در صندوق'!A17)</f>
        <v>33417411304</v>
      </c>
      <c r="H17" s="61">
        <f>SUMIFS('درآمد ناشی از فروش'!$I$8:$I$12,'درآمد ناشی از فروش'!$A$8:$A$12,'درآمد سرمایه گذاری در صندوق'!A17)</f>
        <v>0</v>
      </c>
      <c r="J17" s="9">
        <v>33417411304</v>
      </c>
      <c r="L17" s="10">
        <v>2.06</v>
      </c>
      <c r="N17" s="9">
        <v>0</v>
      </c>
      <c r="Q17" s="64">
        <f>SUMIFS('درآمد ناشی از تغییر قیمت اوراق'!$Q$8:$Q$58,'درآمد ناشی از تغییر قیمت اوراق'!$A$8:$A$58,'درآمد سرمایه گذاری در صندوق'!A17)</f>
        <v>33417411304</v>
      </c>
      <c r="S17" s="9">
        <v>0</v>
      </c>
      <c r="U17" s="61">
        <f t="shared" si="0"/>
        <v>33417411304</v>
      </c>
      <c r="W17" s="41">
        <f>U17/درآمد!$F$13</f>
        <v>2.0599465714583081E-2</v>
      </c>
    </row>
    <row r="18" spans="1:23" ht="21.75" customHeight="1" x14ac:dyDescent="0.2">
      <c r="A18" s="8" t="s">
        <v>60</v>
      </c>
      <c r="B18" s="8" t="s">
        <v>60</v>
      </c>
      <c r="D18" s="9">
        <v>0</v>
      </c>
      <c r="F18" s="61">
        <f>SUMIFS('درآمد ناشی از تغییر قیمت اوراق'!$I$8:$I$58,'درآمد ناشی از تغییر قیمت اوراق'!$A$8:$A$58,'درآمد سرمایه گذاری در صندوق'!A18)</f>
        <v>-248138675840</v>
      </c>
      <c r="H18" s="61">
        <f>SUMIFS('درآمد ناشی از فروش'!$I$8:$I$12,'درآمد ناشی از فروش'!$A$8:$A$12,'درآمد سرمایه گذاری در صندوق'!A18)</f>
        <v>0</v>
      </c>
      <c r="J18" s="9">
        <v>-248138675840</v>
      </c>
      <c r="L18" s="10">
        <v>-15.3</v>
      </c>
      <c r="N18" s="9">
        <v>0</v>
      </c>
      <c r="Q18" s="64">
        <f>SUMIFS('درآمد ناشی از تغییر قیمت اوراق'!$Q$8:$Q$58,'درآمد ناشی از تغییر قیمت اوراق'!$A$8:$A$58,'درآمد سرمایه گذاری در صندوق'!A18)</f>
        <v>-248138675840</v>
      </c>
      <c r="S18" s="9">
        <v>0</v>
      </c>
      <c r="U18" s="61">
        <f t="shared" si="0"/>
        <v>-248138675840</v>
      </c>
      <c r="W18" s="41">
        <f>U18/درآمد!$F$13</f>
        <v>-0.15295990760410236</v>
      </c>
    </row>
    <row r="19" spans="1:23" ht="21.75" customHeight="1" x14ac:dyDescent="0.2">
      <c r="A19" s="8" t="s">
        <v>70</v>
      </c>
      <c r="B19" s="8" t="s">
        <v>70</v>
      </c>
      <c r="D19" s="9">
        <v>0</v>
      </c>
      <c r="F19" s="61">
        <f>SUMIFS('درآمد ناشی از تغییر قیمت اوراق'!$I$8:$I$58,'درآمد ناشی از تغییر قیمت اوراق'!$A$8:$A$58,'درآمد سرمایه گذاری در صندوق'!A19)</f>
        <v>4889142448</v>
      </c>
      <c r="H19" s="61">
        <f>SUMIFS('درآمد ناشی از فروش'!$I$8:$I$12,'درآمد ناشی از فروش'!$A$8:$A$12,'درآمد سرمایه گذاری در صندوق'!A19)</f>
        <v>0</v>
      </c>
      <c r="J19" s="9">
        <v>4889142448</v>
      </c>
      <c r="L19" s="10">
        <v>0.3</v>
      </c>
      <c r="N19" s="9">
        <v>0</v>
      </c>
      <c r="Q19" s="64">
        <f>SUMIFS('درآمد ناشی از تغییر قیمت اوراق'!$Q$8:$Q$58,'درآمد ناشی از تغییر قیمت اوراق'!$A$8:$A$58,'درآمد سرمایه گذاری در صندوق'!A19)</f>
        <v>10904021356</v>
      </c>
      <c r="S19" s="9">
        <v>0</v>
      </c>
      <c r="U19" s="61">
        <f t="shared" si="0"/>
        <v>10904021356</v>
      </c>
      <c r="W19" s="41">
        <f>U19/درآمد!$F$13</f>
        <v>6.7215563776215513E-3</v>
      </c>
    </row>
    <row r="20" spans="1:23" ht="21.75" customHeight="1" x14ac:dyDescent="0.2">
      <c r="A20" s="8" t="s">
        <v>53</v>
      </c>
      <c r="B20" s="8" t="s">
        <v>53</v>
      </c>
      <c r="D20" s="9">
        <v>0</v>
      </c>
      <c r="F20" s="61">
        <f>SUMIFS('درآمد ناشی از تغییر قیمت اوراق'!$I$8:$I$58,'درآمد ناشی از تغییر قیمت اوراق'!$A$8:$A$58,'درآمد سرمایه گذاری در صندوق'!A20)</f>
        <v>55415117271</v>
      </c>
      <c r="H20" s="61">
        <f>SUMIFS('درآمد ناشی از فروش'!$I$8:$I$12,'درآمد ناشی از فروش'!$A$8:$A$12,'درآمد سرمایه گذاری در صندوق'!A20)</f>
        <v>0</v>
      </c>
      <c r="J20" s="9">
        <v>55415117271</v>
      </c>
      <c r="L20" s="10">
        <v>3.42</v>
      </c>
      <c r="N20" s="9">
        <v>0</v>
      </c>
      <c r="Q20" s="64">
        <f>SUMIFS('درآمد ناشی از تغییر قیمت اوراق'!$Q$8:$Q$58,'درآمد ناشی از تغییر قیمت اوراق'!$A$8:$A$58,'درآمد سرمایه گذاری در صندوق'!A20)</f>
        <v>55415117271</v>
      </c>
      <c r="S20" s="9">
        <v>0</v>
      </c>
      <c r="U20" s="61">
        <f t="shared" si="0"/>
        <v>55415117271</v>
      </c>
      <c r="W20" s="41">
        <f>U20/درآمد!$F$13</f>
        <v>3.4159492424744684E-2</v>
      </c>
    </row>
    <row r="21" spans="1:23" ht="21.75" customHeight="1" x14ac:dyDescent="0.2">
      <c r="A21" s="8" t="s">
        <v>54</v>
      </c>
      <c r="B21" s="8" t="s">
        <v>54</v>
      </c>
      <c r="D21" s="9">
        <v>0</v>
      </c>
      <c r="F21" s="61">
        <f>SUMIFS('درآمد ناشی از تغییر قیمت اوراق'!$I$8:$I$58,'درآمد ناشی از تغییر قیمت اوراق'!$A$8:$A$58,'درآمد سرمایه گذاری در صندوق'!A21)</f>
        <v>108532824041</v>
      </c>
      <c r="H21" s="61">
        <f>SUMIFS('درآمد ناشی از فروش'!$I$8:$I$12,'درآمد ناشی از فروش'!$A$8:$A$12,'درآمد سرمایه گذاری در صندوق'!A21)</f>
        <v>0</v>
      </c>
      <c r="J21" s="9">
        <v>108532824041</v>
      </c>
      <c r="L21" s="10">
        <v>6.69</v>
      </c>
      <c r="N21" s="9">
        <v>0</v>
      </c>
      <c r="Q21" s="64">
        <f>SUMIFS('درآمد ناشی از تغییر قیمت اوراق'!$Q$8:$Q$58,'درآمد ناشی از تغییر قیمت اوراق'!$A$8:$A$58,'درآمد سرمایه گذاری در صندوق'!A21)</f>
        <v>108532824041</v>
      </c>
      <c r="S21" s="9">
        <v>0</v>
      </c>
      <c r="U21" s="61">
        <f t="shared" si="0"/>
        <v>108532824041</v>
      </c>
      <c r="W21" s="41">
        <f>U21/درآمد!$F$13</f>
        <v>6.690279409739458E-2</v>
      </c>
    </row>
    <row r="22" spans="1:23" ht="21.75" customHeight="1" x14ac:dyDescent="0.2">
      <c r="A22" s="8" t="s">
        <v>52</v>
      </c>
      <c r="B22" s="8" t="s">
        <v>52</v>
      </c>
      <c r="D22" s="9">
        <v>0</v>
      </c>
      <c r="F22" s="61">
        <f>SUMIFS('درآمد ناشی از تغییر قیمت اوراق'!$I$8:$I$58,'درآمد ناشی از تغییر قیمت اوراق'!$A$8:$A$58,'درآمد سرمایه گذاری در صندوق'!A22)</f>
        <v>1298456250</v>
      </c>
      <c r="H22" s="61">
        <f>SUMIFS('درآمد ناشی از فروش'!$I$8:$I$12,'درآمد ناشی از فروش'!$A$8:$A$12,'درآمد سرمایه گذاری در صندوق'!A22)</f>
        <v>0</v>
      </c>
      <c r="J22" s="9">
        <v>1298456250</v>
      </c>
      <c r="L22" s="10">
        <v>0.08</v>
      </c>
      <c r="N22" s="9">
        <v>0</v>
      </c>
      <c r="Q22" s="64">
        <f>SUMIFS('درآمد ناشی از تغییر قیمت اوراق'!$Q$8:$Q$58,'درآمد ناشی از تغییر قیمت اوراق'!$A$8:$A$58,'درآمد سرمایه گذاری در صندوق'!A22)</f>
        <v>1298456250</v>
      </c>
      <c r="S22" s="9">
        <v>0</v>
      </c>
      <c r="U22" s="61">
        <f t="shared" si="0"/>
        <v>1298456250</v>
      </c>
      <c r="W22" s="41">
        <f>U22/درآمد!$F$13</f>
        <v>8.0040625410620877E-4</v>
      </c>
    </row>
    <row r="23" spans="1:23" ht="21.75" customHeight="1" x14ac:dyDescent="0.2">
      <c r="A23" s="8" t="s">
        <v>61</v>
      </c>
      <c r="B23" s="8" t="s">
        <v>61</v>
      </c>
      <c r="D23" s="9">
        <v>0</v>
      </c>
      <c r="F23" s="61">
        <f>SUMIFS('درآمد ناشی از تغییر قیمت اوراق'!$I$8:$I$58,'درآمد ناشی از تغییر قیمت اوراق'!$A$8:$A$58,'درآمد سرمایه گذاری در صندوق'!A23)</f>
        <v>6615118208</v>
      </c>
      <c r="H23" s="61">
        <f>SUMIFS('درآمد ناشی از فروش'!$I$8:$I$12,'درآمد ناشی از فروش'!$A$8:$A$12,'درآمد سرمایه گذاری در صندوق'!A23)</f>
        <v>0</v>
      </c>
      <c r="J23" s="9">
        <v>6615118208</v>
      </c>
      <c r="L23" s="10">
        <v>0.41</v>
      </c>
      <c r="N23" s="9">
        <v>0</v>
      </c>
      <c r="Q23" s="64">
        <f>SUMIFS('درآمد ناشی از تغییر قیمت اوراق'!$Q$8:$Q$58,'درآمد ناشی از تغییر قیمت اوراق'!$A$8:$A$58,'درآمد سرمایه گذاری در صندوق'!A23)</f>
        <v>6615118208</v>
      </c>
      <c r="S23" s="9">
        <v>0</v>
      </c>
      <c r="U23" s="61">
        <f t="shared" si="0"/>
        <v>6615118208</v>
      </c>
      <c r="W23" s="41">
        <f>U23/درآمد!$F$13</f>
        <v>4.0777515494534811E-3</v>
      </c>
    </row>
    <row r="24" spans="1:23" ht="21.75" customHeight="1" x14ac:dyDescent="0.2">
      <c r="A24" s="8" t="s">
        <v>69</v>
      </c>
      <c r="B24" s="8" t="s">
        <v>69</v>
      </c>
      <c r="D24" s="9">
        <v>0</v>
      </c>
      <c r="F24" s="61">
        <f>SUMIFS('درآمد ناشی از تغییر قیمت اوراق'!$I$8:$I$58,'درآمد ناشی از تغییر قیمت اوراق'!$A$8:$A$58,'درآمد سرمایه گذاری در صندوق'!A24)</f>
        <v>-93900000</v>
      </c>
      <c r="H24" s="61">
        <f>SUMIFS('درآمد ناشی از فروش'!$I$8:$I$12,'درآمد ناشی از فروش'!$A$8:$A$12,'درآمد سرمایه گذاری در صندوق'!A24)</f>
        <v>0</v>
      </c>
      <c r="J24" s="9">
        <v>-93900000</v>
      </c>
      <c r="L24" s="10">
        <v>-0.01</v>
      </c>
      <c r="N24" s="9">
        <v>0</v>
      </c>
      <c r="Q24" s="64">
        <f>SUMIFS('درآمد ناشی از تغییر قیمت اوراق'!$Q$8:$Q$58,'درآمد ناشی از تغییر قیمت اوراق'!$A$8:$A$58,'درآمد سرمایه گذاری در صندوق'!A24)</f>
        <v>-93900000</v>
      </c>
      <c r="S24" s="9">
        <v>0</v>
      </c>
      <c r="U24" s="61">
        <f t="shared" si="0"/>
        <v>-93900000</v>
      </c>
      <c r="W24" s="41">
        <f>U24/درآمد!$F$13</f>
        <v>-5.7882695131678875E-5</v>
      </c>
    </row>
    <row r="25" spans="1:23" ht="21.75" customHeight="1" x14ac:dyDescent="0.2">
      <c r="A25" s="8" t="s">
        <v>56</v>
      </c>
      <c r="B25" s="8" t="s">
        <v>56</v>
      </c>
      <c r="D25" s="9">
        <v>0</v>
      </c>
      <c r="F25" s="61">
        <f>SUMIFS('درآمد ناشی از تغییر قیمت اوراق'!$I$8:$I$58,'درآمد ناشی از تغییر قیمت اوراق'!$A$8:$A$58,'درآمد سرمایه گذاری در صندوق'!A25)</f>
        <v>2706781875</v>
      </c>
      <c r="H25" s="61">
        <f>SUMIFS('درآمد ناشی از فروش'!$I$8:$I$12,'درآمد ناشی از فروش'!$A$8:$A$12,'درآمد سرمایه گذاری در صندوق'!A25)</f>
        <v>0</v>
      </c>
      <c r="J25" s="9">
        <v>2706781875</v>
      </c>
      <c r="L25" s="10">
        <v>0.17</v>
      </c>
      <c r="N25" s="9">
        <v>0</v>
      </c>
      <c r="Q25" s="64">
        <f>SUMIFS('درآمد ناشی از تغییر قیمت اوراق'!$Q$8:$Q$58,'درآمد ناشی از تغییر قیمت اوراق'!$A$8:$A$58,'درآمد سرمایه گذاری در صندوق'!A25)</f>
        <v>2706781875</v>
      </c>
      <c r="S25" s="9">
        <v>0</v>
      </c>
      <c r="U25" s="61">
        <f t="shared" si="0"/>
        <v>2706781875</v>
      </c>
      <c r="W25" s="41">
        <f>U25/درآمد!$F$13</f>
        <v>1.6685391912521737E-3</v>
      </c>
    </row>
    <row r="26" spans="1:23" ht="21.75" customHeight="1" x14ac:dyDescent="0.2">
      <c r="A26" s="8" t="s">
        <v>67</v>
      </c>
      <c r="B26" s="8" t="s">
        <v>67</v>
      </c>
      <c r="D26" s="9">
        <v>0</v>
      </c>
      <c r="F26" s="61">
        <f>SUMIFS('درآمد ناشی از تغییر قیمت اوراق'!$I$8:$I$58,'درآمد ناشی از تغییر قیمت اوراق'!$A$8:$A$58,'درآمد سرمایه گذاری در صندوق'!A26)</f>
        <v>10355214297</v>
      </c>
      <c r="H26" s="61">
        <f>SUMIFS('درآمد ناشی از فروش'!$I$8:$I$12,'درآمد ناشی از فروش'!$A$8:$A$12,'درآمد سرمایه گذاری در صندوق'!A26)</f>
        <v>0</v>
      </c>
      <c r="J26" s="9">
        <v>10355214297</v>
      </c>
      <c r="L26" s="10">
        <v>0.64</v>
      </c>
      <c r="N26" s="9">
        <v>0</v>
      </c>
      <c r="Q26" s="64">
        <f>SUMIFS('درآمد ناشی از تغییر قیمت اوراق'!$Q$8:$Q$58,'درآمد ناشی از تغییر قیمت اوراق'!$A$8:$A$58,'درآمد سرمایه گذاری در صندوق'!A26)</f>
        <v>10355194297</v>
      </c>
      <c r="S26" s="9">
        <v>0</v>
      </c>
      <c r="U26" s="61">
        <f t="shared" si="0"/>
        <v>10355194297</v>
      </c>
      <c r="W26" s="41">
        <f>U26/درآمد!$F$13</f>
        <v>6.3832433921464406E-3</v>
      </c>
    </row>
    <row r="27" spans="1:23" ht="21.75" customHeight="1" x14ac:dyDescent="0.2">
      <c r="A27" s="8" t="s">
        <v>65</v>
      </c>
      <c r="B27" s="8" t="s">
        <v>65</v>
      </c>
      <c r="D27" s="9">
        <v>0</v>
      </c>
      <c r="F27" s="61">
        <f>SUMIFS('درآمد ناشی از تغییر قیمت اوراق'!$I$8:$I$58,'درآمد ناشی از تغییر قیمت اوراق'!$A$8:$A$58,'درآمد سرمایه گذاری در صندوق'!A27)</f>
        <v>17636308872</v>
      </c>
      <c r="H27" s="61">
        <f>SUMIFS('درآمد ناشی از فروش'!$I$8:$I$12,'درآمد ناشی از فروش'!$A$8:$A$12,'درآمد سرمایه گذاری در صندوق'!A27)</f>
        <v>0</v>
      </c>
      <c r="J27" s="9">
        <v>17636308872</v>
      </c>
      <c r="L27" s="10">
        <v>1.0900000000000001</v>
      </c>
      <c r="N27" s="9">
        <v>0</v>
      </c>
      <c r="Q27" s="64">
        <f>SUMIFS('درآمد ناشی از تغییر قیمت اوراق'!$Q$8:$Q$58,'درآمد ناشی از تغییر قیمت اوراق'!$A$8:$A$58,'درآمد سرمایه گذاری در صندوق'!A27)</f>
        <v>17636308872</v>
      </c>
      <c r="S27" s="9">
        <v>0</v>
      </c>
      <c r="U27" s="61">
        <f t="shared" si="0"/>
        <v>17636308872</v>
      </c>
      <c r="W27" s="41">
        <f>U27/درآمد!$F$13</f>
        <v>1.0871534501449407E-2</v>
      </c>
    </row>
    <row r="28" spans="1:23" ht="21.75" customHeight="1" x14ac:dyDescent="0.2">
      <c r="A28" s="8" t="s">
        <v>55</v>
      </c>
      <c r="B28" s="8" t="s">
        <v>55</v>
      </c>
      <c r="D28" s="9"/>
      <c r="F28" s="9">
        <v>0</v>
      </c>
      <c r="H28" s="61">
        <f>SUMIFS('درآمد ناشی از فروش'!$I$8:$I$12,'درآمد ناشی از فروش'!$A$8:$A$12,'درآمد سرمایه گذاری در صندوق'!A28)</f>
        <v>0</v>
      </c>
      <c r="J28" s="9"/>
      <c r="L28" s="10"/>
      <c r="N28" s="9"/>
      <c r="Q28" s="64">
        <f>SUMIFS('درآمد ناشی از تغییر قیمت اوراق'!$Q$8:$Q$58,'درآمد ناشی از تغییر قیمت اوراق'!$A$8:$A$58,'درآمد سرمایه گذاری در صندوق'!A28)</f>
        <v>2017601250</v>
      </c>
      <c r="S28" s="9"/>
      <c r="U28" s="61">
        <f t="shared" si="0"/>
        <v>2017601250</v>
      </c>
      <c r="W28" s="41">
        <f>U28/درآمد!$F$13</f>
        <v>1.2437081794573399E-3</v>
      </c>
    </row>
    <row r="29" spans="1:23" ht="21.75" customHeight="1" x14ac:dyDescent="0.2">
      <c r="A29" s="8" t="s">
        <v>292</v>
      </c>
      <c r="B29" s="8" t="s">
        <v>292</v>
      </c>
      <c r="D29" s="13">
        <v>0</v>
      </c>
      <c r="F29" s="13">
        <v>2017601250</v>
      </c>
      <c r="H29" s="61">
        <f>SUMIFS('درآمد ناشی از فروش'!$I$8:$I$12,'درآمد ناشی از فروش'!$A$8:$A$12,'درآمد سرمایه گذاری در صندوق'!A29)</f>
        <v>0</v>
      </c>
      <c r="J29" s="13">
        <v>2017601250</v>
      </c>
      <c r="L29" s="14">
        <v>0.12</v>
      </c>
      <c r="N29" s="13">
        <v>0</v>
      </c>
      <c r="Q29" s="64">
        <f>SUMIFS('درآمد ناشی از تغییر قیمت اوراق'!$Q$8:$Q$58,'درآمد ناشی از تغییر قیمت اوراق'!$A$8:$A$58,'درآمد سرمایه گذاری در صندوق'!A29)</f>
        <v>740040000</v>
      </c>
      <c r="S29" s="13">
        <v>0</v>
      </c>
      <c r="U29" s="61">
        <f t="shared" si="0"/>
        <v>740040000</v>
      </c>
      <c r="W29" s="41">
        <f>U29/درآمد!$F$13</f>
        <v>4.5618221198346791E-4</v>
      </c>
    </row>
    <row r="30" spans="1:23" ht="21.75" customHeight="1" x14ac:dyDescent="0.2">
      <c r="A30" s="79" t="s">
        <v>35</v>
      </c>
      <c r="B30" s="79"/>
      <c r="D30" s="16">
        <v>0</v>
      </c>
      <c r="F30" s="16">
        <f>SUM(F9:F29)</f>
        <v>93237466163</v>
      </c>
      <c r="H30" s="16">
        <v>0</v>
      </c>
      <c r="J30" s="16">
        <f>SUM(J9:J29)</f>
        <v>93237466163</v>
      </c>
      <c r="L30" s="17">
        <v>5.75</v>
      </c>
      <c r="N30" s="16">
        <v>0</v>
      </c>
      <c r="Q30" s="16">
        <f>SUM(Q9:Q29)</f>
        <v>100543517591</v>
      </c>
      <c r="S30" s="16">
        <v>0</v>
      </c>
      <c r="U30" s="16">
        <f>SUM(U9:U29)</f>
        <v>100543517591</v>
      </c>
      <c r="W30" s="42">
        <f>SUM(W9:W29)</f>
        <v>6.1977952888034545E-2</v>
      </c>
    </row>
  </sheetData>
  <mergeCells count="11">
    <mergeCell ref="A30:B30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27"/>
  <sheetViews>
    <sheetView rightToLeft="1" topLeftCell="A4" workbookViewId="0">
      <selection activeCell="D9" sqref="D9"/>
    </sheetView>
  </sheetViews>
  <sheetFormatPr defaultRowHeight="12.75" x14ac:dyDescent="0.2"/>
  <cols>
    <col min="1" max="1" width="5.140625" customWidth="1"/>
    <col min="2" max="2" width="28.85546875" customWidth="1"/>
    <col min="3" max="3" width="1.28515625" customWidth="1"/>
    <col min="4" max="4" width="18.28515625" customWidth="1"/>
    <col min="5" max="5" width="1.28515625" customWidth="1"/>
    <col min="6" max="6" width="17.140625" customWidth="1"/>
    <col min="7" max="7" width="1.28515625" customWidth="1"/>
    <col min="8" max="8" width="16.42578125" customWidth="1"/>
    <col min="9" max="9" width="1.28515625" customWidth="1"/>
    <col min="10" max="10" width="19.42578125" customWidth="1"/>
    <col min="11" max="11" width="1.28515625" customWidth="1"/>
    <col min="12" max="12" width="17.5703125" customWidth="1"/>
    <col min="13" max="13" width="1.28515625" customWidth="1"/>
    <col min="14" max="14" width="17.85546875" customWidth="1"/>
    <col min="15" max="15" width="1.28515625" customWidth="1"/>
    <col min="16" max="16" width="19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4.45" customHeight="1" x14ac:dyDescent="0.2"/>
    <row r="5" spans="1:18" ht="14.45" customHeight="1" x14ac:dyDescent="0.2">
      <c r="A5" s="1" t="s">
        <v>246</v>
      </c>
      <c r="B5" s="70" t="s">
        <v>247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 x14ac:dyDescent="0.2">
      <c r="D6" s="71" t="s">
        <v>236</v>
      </c>
      <c r="E6" s="71"/>
      <c r="F6" s="71"/>
      <c r="G6" s="71"/>
      <c r="H6" s="71"/>
      <c r="I6" s="71"/>
      <c r="J6" s="71"/>
      <c r="L6" s="71" t="s">
        <v>237</v>
      </c>
      <c r="M6" s="71"/>
      <c r="N6" s="71"/>
      <c r="O6" s="71"/>
      <c r="P6" s="71"/>
      <c r="Q6" s="71"/>
      <c r="R6" s="7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1" t="s">
        <v>248</v>
      </c>
      <c r="B8" s="71"/>
      <c r="D8" s="2" t="s">
        <v>249</v>
      </c>
      <c r="F8" s="2" t="s">
        <v>240</v>
      </c>
      <c r="H8" s="2" t="s">
        <v>241</v>
      </c>
      <c r="J8" s="2" t="s">
        <v>35</v>
      </c>
      <c r="L8" s="2" t="s">
        <v>249</v>
      </c>
      <c r="N8" s="2" t="s">
        <v>240</v>
      </c>
      <c r="P8" s="2" t="s">
        <v>241</v>
      </c>
      <c r="R8" s="2" t="s">
        <v>35</v>
      </c>
    </row>
    <row r="9" spans="1:18" ht="21.75" customHeight="1" x14ac:dyDescent="0.2">
      <c r="A9" s="8" t="s">
        <v>105</v>
      </c>
      <c r="B9" s="60"/>
      <c r="D9" s="6">
        <f>SUMIFS('سود اوراق بهادار'!$N$8:$N$18,'سود اوراق بهادار'!$A$8:$A$18,'درآمد سرمایه گذاری در اوراق به'!A9)</f>
        <v>28239454805</v>
      </c>
      <c r="F9" s="6">
        <f>SUMIFS('درآمد ناشی از تغییر قیمت اوراق'!$Q$8:$Q$58,'درآمد ناشی از تغییر قیمت اوراق'!$A$8:$A$58,'درآمد سرمایه گذاری در اوراق به'!A9)</f>
        <v>0</v>
      </c>
      <c r="H9" s="6">
        <f>SUMIFS('درآمد ناشی از فروش'!$Q$8:$Q$12,'درآمد ناشی از فروش'!$A$8:$A$12,'درآمد سرمایه گذاری در اوراق به'!A9)</f>
        <v>0</v>
      </c>
      <c r="J9" s="6">
        <v>-31809356714</v>
      </c>
      <c r="L9" s="6">
        <f>SUMIFS('سود اوراق بهادار'!$T$8:$T$18,'سود اوراق بهادار'!$A$8:$A$18,'درآمد سرمایه گذاری در اوراق به'!A9)</f>
        <v>28239454805</v>
      </c>
      <c r="N9" s="6">
        <v>0</v>
      </c>
      <c r="P9" s="6">
        <v>0</v>
      </c>
      <c r="R9" s="6">
        <f>L9+N9+P9</f>
        <v>28239454805</v>
      </c>
    </row>
    <row r="10" spans="1:18" ht="21.75" customHeight="1" x14ac:dyDescent="0.2">
      <c r="A10" s="8" t="s">
        <v>100</v>
      </c>
      <c r="B10" s="58"/>
      <c r="D10" s="61">
        <f>SUMIFS('سود اوراق بهادار'!$N$8:$N$18,'سود اوراق بهادار'!$A$8:$A$18,'درآمد سرمایه گذاری در اوراق به'!A10)</f>
        <v>19191539061</v>
      </c>
      <c r="F10" s="61">
        <f>SUMIFS('درآمد ناشی از تغییر قیمت اوراق'!$Q$8:$Q$58,'درآمد ناشی از تغییر قیمت اوراق'!$A$8:$A$58,'درآمد سرمایه گذاری در اوراق به'!A10)</f>
        <v>0</v>
      </c>
      <c r="H10" s="61">
        <f>SUMIFS('درآمد ناشی از فروش'!$Q$8:$Q$12,'درآمد ناشی از فروش'!$A$8:$A$12,'درآمد سرمایه گذاری در اوراق به'!A10)</f>
        <v>0</v>
      </c>
      <c r="J10" s="9">
        <v>180294103348</v>
      </c>
      <c r="L10" s="61">
        <f>SUMIFS('سود اوراق بهادار'!$T$8:$T$18,'سود اوراق بهادار'!$A$8:$A$18,'درآمد سرمایه گذاری در اوراق به'!A10)</f>
        <v>19191539061</v>
      </c>
      <c r="N10" s="9">
        <v>0</v>
      </c>
      <c r="P10" s="9">
        <v>0</v>
      </c>
      <c r="R10" s="61">
        <f t="shared" ref="R10:R26" si="0">L10+N10+P10</f>
        <v>19191539061</v>
      </c>
    </row>
    <row r="11" spans="1:18" ht="21.75" customHeight="1" x14ac:dyDescent="0.2">
      <c r="A11" s="8" t="s">
        <v>111</v>
      </c>
      <c r="B11" s="58"/>
      <c r="D11" s="61">
        <f>SUMIFS('سود اوراق بهادار'!$N$8:$N$18,'سود اوراق بهادار'!$A$8:$A$18,'درآمد سرمایه گذاری در اوراق به'!A11)</f>
        <v>3171934641</v>
      </c>
      <c r="F11" s="61">
        <f>SUMIFS('درآمد ناشی از تغییر قیمت اوراق'!$Q$8:$Q$58,'درآمد ناشی از تغییر قیمت اوراق'!$A$8:$A$58,'درآمد سرمایه گذاری در اوراق به'!A11)</f>
        <v>0</v>
      </c>
      <c r="H11" s="61">
        <f>SUMIFS('درآمد ناشی از فروش'!$Q$8:$Q$12,'درآمد ناشی از فروش'!$A$8:$A$12,'درآمد سرمایه گذاری در اوراق به'!A11)</f>
        <v>0</v>
      </c>
      <c r="J11" s="9">
        <v>148448197495</v>
      </c>
      <c r="L11" s="61">
        <f>SUMIFS('سود اوراق بهادار'!$T$8:$T$18,'سود اوراق بهادار'!$A$8:$A$18,'درآمد سرمایه گذاری در اوراق به'!A11)</f>
        <v>3171934641</v>
      </c>
      <c r="N11" s="9">
        <v>0</v>
      </c>
      <c r="P11" s="9">
        <v>0</v>
      </c>
      <c r="R11" s="61">
        <f t="shared" si="0"/>
        <v>3171934641</v>
      </c>
    </row>
    <row r="12" spans="1:18" ht="21.75" customHeight="1" x14ac:dyDescent="0.2">
      <c r="A12" s="8" t="s">
        <v>85</v>
      </c>
      <c r="B12" s="58"/>
      <c r="D12" s="61">
        <f>SUMIFS('سود اوراق بهادار'!$N$8:$N$18,'سود اوراق بهادار'!$A$8:$A$18,'درآمد سرمایه گذاری در اوراق به'!A12)</f>
        <v>0</v>
      </c>
      <c r="F12" s="61">
        <f>SUMIFS('درآمد ناشی از تغییر قیمت اوراق'!$Q$8:$Q$58,'درآمد ناشی از تغییر قیمت اوراق'!$A$8:$A$58,'درآمد سرمایه گذاری در اوراق به'!A12)</f>
        <v>21582487465</v>
      </c>
      <c r="H12" s="61">
        <f>SUMIFS('درآمد ناشی از فروش'!$Q$8:$Q$12,'درآمد ناشی از فروش'!$A$8:$A$12,'درآمد سرمایه گذاری در اوراق به'!A12)</f>
        <v>0</v>
      </c>
      <c r="J12" s="9">
        <v>21430111372</v>
      </c>
      <c r="L12" s="61">
        <f>SUMIFS('سود اوراق بهادار'!$T$8:$T$18,'سود اوراق بهادار'!$A$8:$A$18,'درآمد سرمایه گذاری در اوراق به'!A12)</f>
        <v>0</v>
      </c>
      <c r="N12" s="9">
        <v>21582487465</v>
      </c>
      <c r="P12" s="9">
        <v>0</v>
      </c>
      <c r="R12" s="61">
        <f t="shared" si="0"/>
        <v>21582487465</v>
      </c>
    </row>
    <row r="13" spans="1:18" ht="21.75" customHeight="1" x14ac:dyDescent="0.2">
      <c r="A13" s="8" t="s">
        <v>102</v>
      </c>
      <c r="B13" s="58"/>
      <c r="D13" s="61">
        <f>SUMIFS('سود اوراق بهادار'!$N$8:$N$18,'سود اوراق بهادار'!$A$8:$A$18,'درآمد سرمایه گذاری در اوراق به'!A13)</f>
        <v>6049422047</v>
      </c>
      <c r="F13" s="61">
        <f>SUMIFS('درآمد ناشی از تغییر قیمت اوراق'!$Q$8:$Q$58,'درآمد ناشی از تغییر قیمت اوراق'!$A$8:$A$58,'درآمد سرمایه گذاری در اوراق به'!A13)</f>
        <v>0</v>
      </c>
      <c r="H13" s="61">
        <f>SUMIFS('درآمد ناشی از فروش'!$Q$8:$Q$12,'درآمد ناشی از فروش'!$A$8:$A$12,'درآمد سرمایه گذاری در اوراق به'!A13)</f>
        <v>0</v>
      </c>
      <c r="J13" s="9">
        <v>22868956568</v>
      </c>
      <c r="L13" s="61">
        <f>SUMIFS('سود اوراق بهادار'!$T$8:$T$18,'سود اوراق بهادار'!$A$8:$A$18,'درآمد سرمایه گذاری در اوراق به'!A13)</f>
        <v>6049422047</v>
      </c>
      <c r="N13" s="9">
        <v>0</v>
      </c>
      <c r="P13" s="9">
        <v>0</v>
      </c>
      <c r="R13" s="61">
        <f t="shared" si="0"/>
        <v>6049422047</v>
      </c>
    </row>
    <row r="14" spans="1:18" ht="21.75" customHeight="1" x14ac:dyDescent="0.2">
      <c r="A14" s="8" t="s">
        <v>94</v>
      </c>
      <c r="B14" s="58"/>
      <c r="D14" s="61">
        <f>SUMIFS('سود اوراق بهادار'!$N$8:$N$18,'سود اوراق بهادار'!$A$8:$A$18,'درآمد سرمایه گذاری در اوراق به'!A14)</f>
        <v>0</v>
      </c>
      <c r="F14" s="61">
        <f>SUMIFS('درآمد ناشی از تغییر قیمت اوراق'!$Q$8:$Q$58,'درآمد ناشی از تغییر قیمت اوراق'!$A$8:$A$58,'درآمد سرمایه گذاری در اوراق به'!A14)</f>
        <v>20481490057</v>
      </c>
      <c r="H14" s="61">
        <f>SUMIFS('درآمد ناشی از فروش'!$Q$8:$Q$12,'درآمد ناشی از فروش'!$A$8:$A$12,'درآمد سرمایه گذاری در اوراق به'!A14)</f>
        <v>0</v>
      </c>
      <c r="J14" s="9">
        <v>18806960762</v>
      </c>
      <c r="L14" s="61">
        <f>SUMIFS('سود اوراق بهادار'!$T$8:$T$18,'سود اوراق بهادار'!$A$8:$A$18,'درآمد سرمایه گذاری در اوراق به'!A14)</f>
        <v>0</v>
      </c>
      <c r="N14" s="9">
        <v>20481490057</v>
      </c>
      <c r="P14" s="9">
        <v>0</v>
      </c>
      <c r="R14" s="61">
        <f t="shared" si="0"/>
        <v>20481490057</v>
      </c>
    </row>
    <row r="15" spans="1:18" ht="21.75" customHeight="1" x14ac:dyDescent="0.2">
      <c r="A15" s="8" t="s">
        <v>97</v>
      </c>
      <c r="B15" s="58"/>
      <c r="D15" s="61">
        <f>SUMIFS('سود اوراق بهادار'!$N$8:$N$18,'سود اوراق بهادار'!$A$8:$A$18,'درآمد سرمایه گذاری در اوراق به'!A15)</f>
        <v>0</v>
      </c>
      <c r="F15" s="61">
        <f>SUMIFS('درآمد ناشی از تغییر قیمت اوراق'!$Q$8:$Q$58,'درآمد ناشی از تغییر قیمت اوراق'!$A$8:$A$58,'درآمد سرمایه گذاری در اوراق به'!A15)</f>
        <v>45422373703</v>
      </c>
      <c r="H15" s="61">
        <f>SUMIFS('درآمد ناشی از فروش'!$Q$8:$Q$12,'درآمد ناشی از فروش'!$A$8:$A$12,'درآمد سرمایه گذاری در اوراق به'!A15)</f>
        <v>0</v>
      </c>
      <c r="J15" s="9">
        <v>-6454279983</v>
      </c>
      <c r="L15" s="61">
        <f>SUMIFS('سود اوراق بهادار'!$T$8:$T$18,'سود اوراق بهادار'!$A$8:$A$18,'درآمد سرمایه گذاری در اوراق به'!A15)</f>
        <v>0</v>
      </c>
      <c r="N15" s="9">
        <v>45422373703</v>
      </c>
      <c r="P15" s="9">
        <v>0</v>
      </c>
      <c r="R15" s="61">
        <f t="shared" si="0"/>
        <v>45422373703</v>
      </c>
    </row>
    <row r="16" spans="1:18" ht="21.75" customHeight="1" x14ac:dyDescent="0.2">
      <c r="A16" s="8" t="s">
        <v>114</v>
      </c>
      <c r="B16" s="58"/>
      <c r="D16" s="61">
        <f>SUMIFS('سود اوراق بهادار'!$N$8:$N$18,'سود اوراق بهادار'!$A$8:$A$18,'درآمد سرمایه گذاری در اوراق به'!A16)</f>
        <v>6827912183</v>
      </c>
      <c r="F16" s="61">
        <f>SUMIFS('درآمد ناشی از تغییر قیمت اوراق'!$Q$8:$Q$58,'درآمد ناشی از تغییر قیمت اوراق'!$A$8:$A$58,'درآمد سرمایه گذاری در اوراق به'!A16)</f>
        <v>-13282192166</v>
      </c>
      <c r="H16" s="61">
        <f>SUMIFS('درآمد ناشی از فروش'!$Q$8:$Q$12,'درآمد ناشی از فروش'!$A$8:$A$12,'درآمد سرمایه گذاری در اوراق به'!A16)</f>
        <v>0</v>
      </c>
      <c r="J16" s="9">
        <v>6049422047</v>
      </c>
      <c r="L16" s="61">
        <f>SUMIFS('سود اوراق بهادار'!$T$8:$T$18,'سود اوراق بهادار'!$A$8:$A$18,'درآمد سرمایه گذاری در اوراق به'!A16)</f>
        <v>6827912183</v>
      </c>
      <c r="N16" s="9">
        <v>-13282192166</v>
      </c>
      <c r="P16" s="9">
        <v>0</v>
      </c>
      <c r="R16" s="61">
        <f t="shared" si="0"/>
        <v>-6454279983</v>
      </c>
    </row>
    <row r="17" spans="1:18" ht="21.75" customHeight="1" x14ac:dyDescent="0.2">
      <c r="A17" s="8" t="s">
        <v>119</v>
      </c>
      <c r="B17" s="58"/>
      <c r="D17" s="61">
        <f>SUMIFS('سود اوراق بهادار'!$N$8:$N$18,'سود اوراق بهادار'!$A$8:$A$18,'درآمد سرمایه گذاری در اوراق به'!A17)</f>
        <v>18806960762</v>
      </c>
      <c r="F17" s="61">
        <f>SUMIFS('درآمد ناشی از تغییر قیمت اوراق'!$Q$8:$Q$58,'درآمد ناشی از تغییر قیمت اوراق'!$A$8:$A$58,'درآمد سرمایه گذاری در اوراق به'!A17)</f>
        <v>0</v>
      </c>
      <c r="H17" s="61">
        <f>SUMIFS('درآمد ناشی از فروش'!$Q$8:$Q$12,'درآمد ناشی از فروش'!$A$8:$A$12,'درآمد سرمایه گذاری در اوراق به'!A17)</f>
        <v>0</v>
      </c>
      <c r="J17" s="9">
        <v>3171934641</v>
      </c>
      <c r="L17" s="61">
        <f>SUMIFS('سود اوراق بهادار'!$T$8:$T$18,'سود اوراق بهادار'!$A$8:$A$18,'درآمد سرمایه گذاری در اوراق به'!A17)</f>
        <v>18806960762</v>
      </c>
      <c r="N17" s="9">
        <v>0</v>
      </c>
      <c r="P17" s="9">
        <v>0</v>
      </c>
      <c r="R17" s="61">
        <f t="shared" si="0"/>
        <v>18806960762</v>
      </c>
    </row>
    <row r="18" spans="1:18" ht="21.75" customHeight="1" x14ac:dyDescent="0.2">
      <c r="A18" s="8" t="s">
        <v>122</v>
      </c>
      <c r="B18" s="58"/>
      <c r="D18" s="61">
        <f>SUMIFS('سود اوراق بهادار'!$N$8:$N$18,'سود اوراق بهادار'!$A$8:$A$18,'درآمد سرمایه گذاری در اوراق به'!A18)</f>
        <v>22868956568</v>
      </c>
      <c r="F18" s="61">
        <f>SUMIFS('درآمد ناشی از تغییر قیمت اوراق'!$Q$8:$Q$58,'درآمد ناشی از تغییر قیمت اوراق'!$A$8:$A$58,'درآمد سرمایه گذاری در اوراق به'!A18)</f>
        <v>0</v>
      </c>
      <c r="H18" s="61">
        <f>SUMIFS('درآمد ناشی از فروش'!$Q$8:$Q$12,'درآمد ناشی از فروش'!$A$8:$A$12,'درآمد سرمایه گذاری در اوراق به'!A18)</f>
        <v>0</v>
      </c>
      <c r="J18" s="9">
        <v>19191539061</v>
      </c>
      <c r="L18" s="61">
        <f>SUMIFS('سود اوراق بهادار'!$T$8:$T$18,'سود اوراق بهادار'!$A$8:$A$18,'درآمد سرمایه گذاری در اوراق به'!A18)</f>
        <v>22868956568</v>
      </c>
      <c r="N18" s="9">
        <v>0</v>
      </c>
      <c r="P18" s="9">
        <v>0</v>
      </c>
      <c r="R18" s="61">
        <f t="shared" si="0"/>
        <v>22868956568</v>
      </c>
    </row>
    <row r="19" spans="1:18" ht="21.75" customHeight="1" x14ac:dyDescent="0.2">
      <c r="A19" s="8" t="s">
        <v>108</v>
      </c>
      <c r="B19" s="58"/>
      <c r="D19" s="61">
        <f>SUMIFS('سود اوراق بهادار'!$N$8:$N$18,'سود اوراق بهادار'!$A$8:$A$18,'درآمد سرمایه گذاری در اوراق به'!A19)</f>
        <v>21430111372</v>
      </c>
      <c r="F19" s="61">
        <f>SUMIFS('درآمد ناشی از تغییر قیمت اوراق'!$Q$8:$Q$58,'درآمد ناشی از تغییر قیمت اوراق'!$A$8:$A$58,'درآمد سرمایه گذاری در اوراق به'!A19)</f>
        <v>0</v>
      </c>
      <c r="H19" s="61">
        <f>SUMIFS('درآمد ناشی از فروش'!$Q$8:$Q$12,'درآمد ناشی از فروش'!$A$8:$A$12,'درآمد سرمایه گذاری در اوراق به'!A19)</f>
        <v>0</v>
      </c>
      <c r="J19" s="9">
        <v>28239454805</v>
      </c>
      <c r="L19" s="61">
        <f>SUMIFS('سود اوراق بهادار'!$T$8:$T$18,'سود اوراق بهادار'!$A$8:$A$18,'درآمد سرمایه گذاری در اوراق به'!A19)</f>
        <v>21430111372</v>
      </c>
      <c r="N19" s="9">
        <v>0</v>
      </c>
      <c r="P19" s="9">
        <v>0</v>
      </c>
      <c r="R19" s="61">
        <f t="shared" si="0"/>
        <v>21430111372</v>
      </c>
    </row>
    <row r="20" spans="1:18" ht="21.75" customHeight="1" x14ac:dyDescent="0.2">
      <c r="A20" s="8" t="s">
        <v>88</v>
      </c>
      <c r="B20" s="58"/>
      <c r="D20" s="61">
        <f>SUMIFS('سود اوراق بهادار'!$N$8:$N$18,'سود اوراق بهادار'!$A$8:$A$18,'درآمد سرمایه گذاری در اوراق به'!A20)</f>
        <v>0</v>
      </c>
      <c r="F20" s="61">
        <f>SUMIFS('درآمد ناشی از تغییر قیمت اوراق'!$Q$8:$Q$58,'درآمد ناشی از تغییر قیمت اوراق'!$A$8:$A$58,'درآمد سرمایه گذاری در اوراق به'!A20)</f>
        <v>4130596444</v>
      </c>
      <c r="H20" s="61">
        <f>SUMIFS('درآمد ناشی از فروش'!$Q$8:$Q$12,'درآمد ناشی از فروش'!$A$8:$A$12,'درآمد سرمایه گذاری در اوراق به'!A20)</f>
        <v>0</v>
      </c>
      <c r="J20" s="9">
        <v>21582487465</v>
      </c>
      <c r="L20" s="61">
        <f>SUMIFS('سود اوراق بهادار'!$T$8:$T$18,'سود اوراق بهادار'!$A$8:$A$18,'درآمد سرمایه گذاری در اوراق به'!A20)</f>
        <v>0</v>
      </c>
      <c r="N20" s="9">
        <v>4130596444</v>
      </c>
      <c r="P20" s="9">
        <v>0</v>
      </c>
      <c r="R20" s="61">
        <f t="shared" si="0"/>
        <v>4130596444</v>
      </c>
    </row>
    <row r="21" spans="1:18" ht="21.75" customHeight="1" x14ac:dyDescent="0.2">
      <c r="A21" s="8" t="s">
        <v>81</v>
      </c>
      <c r="B21" s="58"/>
      <c r="D21" s="61">
        <f>SUMIFS('سود اوراق بهادار'!$N$8:$N$18,'سود اوراق بهادار'!$A$8:$A$18,'درآمد سرمایه گذاری در اوراق به'!A21)</f>
        <v>0</v>
      </c>
      <c r="F21" s="61">
        <f>SUMIFS('درآمد ناشی از تغییر قیمت اوراق'!$Q$8:$Q$58,'درآمد ناشی از تغییر قیمت اوراق'!$A$8:$A$58,'درآمد سرمایه گذاری در اوراق به'!A21)</f>
        <v>11102987218</v>
      </c>
      <c r="H21" s="61">
        <f>SUMIFS('درآمد ناشی از فروش'!$Q$8:$Q$12,'درآمد ناشی از فروش'!$A$8:$A$12,'درآمد سرمایه گذاری در اوراق به'!A21)</f>
        <v>0</v>
      </c>
      <c r="J21" s="9">
        <v>20481490057</v>
      </c>
      <c r="L21" s="61">
        <f>SUMIFS('سود اوراق بهادار'!$T$8:$T$18,'سود اوراق بهادار'!$A$8:$A$18,'درآمد سرمایه گذاری در اوراق به'!A21)</f>
        <v>0</v>
      </c>
      <c r="N21" s="9">
        <v>11102987218</v>
      </c>
      <c r="P21" s="9">
        <v>0</v>
      </c>
      <c r="R21" s="61">
        <f t="shared" si="0"/>
        <v>11102987218</v>
      </c>
    </row>
    <row r="22" spans="1:18" ht="21.75" customHeight="1" x14ac:dyDescent="0.2">
      <c r="A22" s="8" t="s">
        <v>91</v>
      </c>
      <c r="B22" s="58"/>
      <c r="D22" s="61">
        <f>SUMIFS('سود اوراق بهادار'!$N$8:$N$18,'سود اوراق بهادار'!$A$8:$A$18,'درآمد سرمایه گذاری در اوراق به'!A22)</f>
        <v>0</v>
      </c>
      <c r="F22" s="61">
        <f>SUMIFS('درآمد ناشی از تغییر قیمت اوراق'!$Q$8:$Q$58,'درآمد ناشی از تغییر قیمت اوراق'!$A$8:$A$58,'درآمد سرمایه گذاری در اوراق به'!A22)</f>
        <v>983251773</v>
      </c>
      <c r="H22" s="61">
        <f>SUMIFS('درآمد ناشی از فروش'!$Q$8:$Q$12,'درآمد ناشی از فروش'!$A$8:$A$12,'درآمد سرمایه گذاری در اوراق به'!A22)</f>
        <v>0</v>
      </c>
      <c r="J22" s="9">
        <v>45422373703</v>
      </c>
      <c r="L22" s="61">
        <f>SUMIFS('سود اوراق بهادار'!$T$8:$T$18,'سود اوراق بهادار'!$A$8:$A$18,'درآمد سرمایه گذاری در اوراق به'!A22)</f>
        <v>0</v>
      </c>
      <c r="N22" s="9">
        <v>983251773</v>
      </c>
      <c r="P22" s="9">
        <v>0</v>
      </c>
      <c r="R22" s="61">
        <f t="shared" si="0"/>
        <v>983251773</v>
      </c>
    </row>
    <row r="23" spans="1:18" ht="21.75" customHeight="1" x14ac:dyDescent="0.2">
      <c r="A23" s="8" t="s">
        <v>125</v>
      </c>
      <c r="B23" s="58"/>
      <c r="D23" s="61">
        <f>SUMIFS('سود اوراق بهادار'!$N$8:$N$18,'سود اوراق بهادار'!$A$8:$A$18,'درآمد سرمایه گذاری در اوراق به'!A23)</f>
        <v>201355608288</v>
      </c>
      <c r="F23" s="61">
        <f>SUMIFS('درآمد ناشی از تغییر قیمت اوراق'!$Q$8:$Q$58,'درآمد ناشی از تغییر قیمت اوراق'!$A$8:$A$58,'درآمد سرمایه گذاری در اوراق به'!A23)</f>
        <v>-52907410793</v>
      </c>
      <c r="H23" s="61">
        <f>SUMIFS('درآمد ناشی از فروش'!$Q$8:$Q$12,'درآمد ناشی از فروش'!$A$8:$A$12,'درآمد سرمایه گذاری در اوراق به'!A23)</f>
        <v>0</v>
      </c>
      <c r="J23" s="9">
        <v>4130596444</v>
      </c>
      <c r="L23" s="61">
        <f>SUMIFS('سود اوراق بهادار'!$T$8:$T$18,'سود اوراق بهادار'!$A$8:$A$18,'درآمد سرمایه گذاری در اوراق به'!A23)</f>
        <v>201355608288</v>
      </c>
      <c r="N23" s="9">
        <v>-52907410793</v>
      </c>
      <c r="P23" s="9">
        <v>0</v>
      </c>
      <c r="R23" s="61">
        <f t="shared" si="0"/>
        <v>148448197495</v>
      </c>
    </row>
    <row r="24" spans="1:18" ht="21.75" customHeight="1" x14ac:dyDescent="0.2">
      <c r="A24" s="11" t="s">
        <v>128</v>
      </c>
      <c r="B24" s="58"/>
      <c r="D24" s="61">
        <f>SUMIFS('سود اوراق بهادار'!$N$8:$N$18,'سود اوراق بهادار'!$A$8:$A$18,'درآمد سرمایه گذاری در اوراق به'!A24)</f>
        <v>903406242782</v>
      </c>
      <c r="F24" s="61">
        <f>SUMIFS('درآمد ناشی از تغییر قیمت اوراق'!$Q$8:$Q$58,'درآمد ناشی از تغییر قیمت اوراق'!$A$8:$A$58,'درآمد سرمایه گذاری در اوراق به'!A24)</f>
        <v>-723112139435</v>
      </c>
      <c r="H24" s="61">
        <f>SUMIFS('درآمد ناشی از فروش'!$Q$8:$Q$12,'درآمد ناشی از فروش'!$A$8:$A$12,'درآمد سرمایه گذاری در اوراق به'!A24)</f>
        <v>0</v>
      </c>
      <c r="J24" s="9">
        <v>11102987218</v>
      </c>
      <c r="L24" s="61">
        <f>SUMIFS('سود اوراق بهادار'!$T$8:$T$18,'سود اوراق بهادار'!$A$8:$A$18,'درآمد سرمایه گذاری در اوراق به'!A24)</f>
        <v>903406242782</v>
      </c>
      <c r="N24" s="9">
        <v>-723112139435</v>
      </c>
      <c r="P24" s="9">
        <v>0</v>
      </c>
      <c r="R24" s="61">
        <f t="shared" si="0"/>
        <v>180294103347</v>
      </c>
    </row>
    <row r="25" spans="1:18" ht="21.75" customHeight="1" x14ac:dyDescent="0.2">
      <c r="A25" s="8" t="s">
        <v>34</v>
      </c>
      <c r="B25" s="8"/>
      <c r="D25" s="61">
        <f>SUMIFS('سود اوراق بهادار'!$N$8:$N$18,'سود اوراق بهادار'!$A$8:$A$18,'درآمد سرمایه گذاری در اوراق به'!A25)</f>
        <v>0</v>
      </c>
      <c r="F25" s="61">
        <f>SUMIFS('درآمد ناشی از تغییر قیمت اوراق'!$Q$8:$Q$58,'درآمد ناشی از تغییر قیمت اوراق'!$A$8:$A$58,'درآمد سرمایه گذاری در اوراق به'!A25)</f>
        <v>0</v>
      </c>
      <c r="H25" s="61">
        <f>SUMIFS('درآمد ناشی از فروش'!$Q$8:$Q$12,'درآمد ناشی از فروش'!$A$8:$A$12,'درآمد سرمایه گذاری در اوراق به'!A25)</f>
        <v>7666220</v>
      </c>
      <c r="J25" s="9"/>
      <c r="L25" s="61">
        <f>SUMIFS('سود اوراق بهادار'!$T$8:$T$18,'سود اوراق بهادار'!$A$8:$A$18,'درآمد سرمایه گذاری در اوراق به'!A25)</f>
        <v>0</v>
      </c>
      <c r="N25" s="9">
        <v>0</v>
      </c>
      <c r="P25" s="9">
        <v>7666220</v>
      </c>
      <c r="R25" s="61">
        <f t="shared" si="0"/>
        <v>7666220</v>
      </c>
    </row>
    <row r="26" spans="1:18" ht="21.75" customHeight="1" x14ac:dyDescent="0.2">
      <c r="A26" s="11" t="s">
        <v>117</v>
      </c>
      <c r="B26" s="59"/>
      <c r="D26" s="61">
        <f>SUMIFS('سود اوراق بهادار'!$N$8:$N$18,'سود اوراق بهادار'!$A$8:$A$18,'درآمد سرمایه گذاری در اوراق به'!A26)</f>
        <v>17506126473</v>
      </c>
      <c r="F26" s="61">
        <f>SUMIFS('درآمد ناشی از تغییر قیمت اوراق'!$Q$8:$Q$58,'درآمد ناشی از تغییر قیمت اوراق'!$A$8:$A$58,'درآمد سرمایه گذاری در اوراق به'!A26)</f>
        <v>0</v>
      </c>
      <c r="H26" s="61">
        <f>SUMIFS('درآمد ناشی از فروش'!$Q$8:$Q$12,'درآمد ناشی از فروش'!$A$8:$A$12,'درآمد سرمایه گذاری در اوراق به'!A26)</f>
        <v>-49267345062</v>
      </c>
      <c r="J26" s="13">
        <v>983251773</v>
      </c>
      <c r="L26" s="61">
        <f>SUMIFS('سود اوراق بهادار'!$T$8:$T$18,'سود اوراق بهادار'!$A$8:$A$18,'درآمد سرمایه گذاری در اوراق به'!A26)</f>
        <v>17506126473</v>
      </c>
      <c r="N26" s="13">
        <v>0</v>
      </c>
      <c r="P26" s="13">
        <v>-49267345062</v>
      </c>
      <c r="R26" s="61">
        <f t="shared" si="0"/>
        <v>-31761218589</v>
      </c>
    </row>
    <row r="27" spans="1:18" ht="21.75" customHeight="1" x14ac:dyDescent="0.2">
      <c r="A27" s="79" t="s">
        <v>35</v>
      </c>
      <c r="B27" s="79"/>
      <c r="D27" s="16">
        <f>SUM(D9:D26)</f>
        <v>1248854268982</v>
      </c>
      <c r="F27" s="16">
        <f>SUM(F9:F26)</f>
        <v>-685598555734</v>
      </c>
      <c r="H27" s="16">
        <f>SUM(H9:H26)</f>
        <v>-49259678842</v>
      </c>
      <c r="J27" s="16">
        <v>513940230062</v>
      </c>
      <c r="L27" s="16">
        <f>SUM(L9:L26)</f>
        <v>1248854268982</v>
      </c>
      <c r="N27" s="16">
        <f>SUM(N9:N26)</f>
        <v>-685598555734</v>
      </c>
      <c r="P27" s="16">
        <f>SUM(P9:P26)</f>
        <v>-49259678842</v>
      </c>
      <c r="R27" s="16">
        <f>SUM(R9:R26)</f>
        <v>513996034406</v>
      </c>
    </row>
  </sheetData>
  <mergeCells count="8">
    <mergeCell ref="A27:B27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22"/>
  <sheetViews>
    <sheetView rightToLeft="1" workbookViewId="0">
      <selection activeCell="H12" sqref="H12"/>
    </sheetView>
  </sheetViews>
  <sheetFormatPr defaultRowHeight="12.75" x14ac:dyDescent="0.2"/>
  <cols>
    <col min="1" max="1" width="12.140625" customWidth="1"/>
    <col min="2" max="2" width="22" customWidth="1"/>
    <col min="3" max="3" width="1.28515625" customWidth="1"/>
    <col min="4" max="4" width="10.28515625" bestFit="1" customWidth="1"/>
    <col min="5" max="5" width="1.28515625" customWidth="1"/>
    <col min="6" max="7" width="12.28515625" bestFit="1" customWidth="1"/>
    <col min="8" max="8" width="18.5703125" bestFit="1" customWidth="1"/>
    <col min="9" max="9" width="6.7109375" bestFit="1" customWidth="1"/>
    <col min="10" max="10" width="24.710937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 x14ac:dyDescent="0.2"/>
    <row r="5" spans="1:17" ht="14.45" customHeight="1" x14ac:dyDescent="0.2">
      <c r="A5" s="1" t="s">
        <v>250</v>
      </c>
      <c r="B5" s="70" t="s">
        <v>251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 x14ac:dyDescent="0.2">
      <c r="A6" s="71" t="s">
        <v>259</v>
      </c>
      <c r="B6" s="71"/>
      <c r="C6" s="71"/>
      <c r="D6" s="71"/>
      <c r="E6" s="71"/>
      <c r="F6" s="71"/>
      <c r="G6" s="71"/>
      <c r="H6" s="71"/>
      <c r="I6" s="71"/>
      <c r="J6" s="71"/>
    </row>
    <row r="7" spans="1:17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7" ht="78.75" customHeight="1" x14ac:dyDescent="0.45">
      <c r="A8" s="47" t="s">
        <v>254</v>
      </c>
      <c r="B8" s="47" t="s">
        <v>255</v>
      </c>
      <c r="C8" s="48"/>
      <c r="D8" s="47" t="s">
        <v>256</v>
      </c>
      <c r="E8" s="48"/>
      <c r="F8" s="47" t="s">
        <v>44</v>
      </c>
      <c r="G8" s="47" t="s">
        <v>293</v>
      </c>
      <c r="H8" s="47" t="s">
        <v>252</v>
      </c>
      <c r="I8" s="47" t="s">
        <v>257</v>
      </c>
      <c r="J8" s="47" t="s">
        <v>253</v>
      </c>
    </row>
    <row r="9" spans="1:17" ht="46.5" customHeight="1" x14ac:dyDescent="0.4">
      <c r="A9" s="49" t="s">
        <v>294</v>
      </c>
      <c r="B9" s="83" t="s">
        <v>258</v>
      </c>
      <c r="C9" s="50"/>
      <c r="D9" s="47" t="s">
        <v>295</v>
      </c>
      <c r="E9" s="50"/>
      <c r="F9" s="51">
        <v>500000</v>
      </c>
      <c r="G9" s="51">
        <v>1000000</v>
      </c>
      <c r="H9" s="52">
        <v>17214000000</v>
      </c>
      <c r="I9" s="53">
        <v>0.23</v>
      </c>
      <c r="J9" s="53">
        <v>0.28999999999999998</v>
      </c>
    </row>
    <row r="10" spans="1:17" ht="61.5" customHeight="1" x14ac:dyDescent="0.4">
      <c r="A10" s="49" t="s">
        <v>296</v>
      </c>
      <c r="B10" s="84"/>
      <c r="C10" s="50"/>
      <c r="D10" s="47" t="s">
        <v>297</v>
      </c>
      <c r="E10" s="50"/>
      <c r="F10" s="51">
        <v>1000000</v>
      </c>
      <c r="G10" s="51">
        <v>1000000</v>
      </c>
      <c r="H10" s="52">
        <v>46952000000</v>
      </c>
      <c r="I10" s="53">
        <v>0.26</v>
      </c>
      <c r="J10" s="53">
        <v>0.32</v>
      </c>
    </row>
    <row r="11" spans="1:17" ht="62.25" customHeight="1" x14ac:dyDescent="0.4">
      <c r="A11" s="49" t="s">
        <v>298</v>
      </c>
      <c r="B11" s="54" t="s">
        <v>299</v>
      </c>
      <c r="C11" s="50"/>
      <c r="D11" s="55" t="s">
        <v>300</v>
      </c>
      <c r="E11" s="50"/>
      <c r="F11" s="56">
        <v>500000</v>
      </c>
      <c r="G11" s="56">
        <v>9990</v>
      </c>
      <c r="H11" s="56">
        <v>44000000000</v>
      </c>
      <c r="I11" s="57">
        <v>0.3</v>
      </c>
      <c r="J11" s="57">
        <v>0.38140000000000002</v>
      </c>
    </row>
    <row r="12" spans="1:17" ht="42.75" customHeight="1" x14ac:dyDescent="0.4">
      <c r="A12" s="49" t="s">
        <v>301</v>
      </c>
      <c r="B12" s="54"/>
      <c r="C12" s="50"/>
      <c r="D12" s="55" t="s">
        <v>302</v>
      </c>
      <c r="E12" s="50"/>
      <c r="F12" s="56">
        <v>11046941</v>
      </c>
      <c r="G12" s="51">
        <v>1000000</v>
      </c>
      <c r="H12" s="56">
        <v>1950000000000</v>
      </c>
      <c r="I12" s="67">
        <v>0.27500000000000002</v>
      </c>
      <c r="J12" s="57">
        <v>0.34</v>
      </c>
    </row>
    <row r="13" spans="1:17" ht="14.45" customHeight="1" x14ac:dyDescent="0.2"/>
    <row r="14" spans="1:17" ht="14.45" customHeight="1" x14ac:dyDescent="0.2"/>
    <row r="15" spans="1:17" ht="14.45" customHeight="1" x14ac:dyDescent="0.2"/>
    <row r="16" spans="1:17" ht="14.45" customHeight="1" x14ac:dyDescent="0.2"/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</sheetData>
  <mergeCells count="6">
    <mergeCell ref="B9:B10"/>
    <mergeCell ref="A6:J6"/>
    <mergeCell ref="A1:Q1"/>
    <mergeCell ref="A2:Q2"/>
    <mergeCell ref="A3:Q3"/>
    <mergeCell ref="B5:Q5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62"/>
  <sheetViews>
    <sheetView rightToLeft="1" topLeftCell="A4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4.45" customHeight="1" x14ac:dyDescent="0.2"/>
    <row r="5" spans="1:10" ht="14.45" customHeight="1" x14ac:dyDescent="0.2">
      <c r="A5" s="1" t="s">
        <v>260</v>
      </c>
      <c r="B5" s="70" t="s">
        <v>261</v>
      </c>
      <c r="C5" s="70"/>
      <c r="D5" s="70"/>
      <c r="E5" s="70"/>
      <c r="F5" s="70"/>
      <c r="G5" s="70"/>
      <c r="H5" s="70"/>
      <c r="I5" s="70"/>
      <c r="J5" s="70"/>
    </row>
    <row r="6" spans="1:10" ht="14.45" customHeight="1" x14ac:dyDescent="0.2">
      <c r="D6" s="71" t="s">
        <v>236</v>
      </c>
      <c r="E6" s="71"/>
      <c r="F6" s="71"/>
      <c r="H6" s="71" t="s">
        <v>237</v>
      </c>
      <c r="I6" s="71"/>
      <c r="J6" s="71"/>
    </row>
    <row r="7" spans="1:10" ht="36.4" customHeight="1" x14ac:dyDescent="0.2">
      <c r="A7" s="71" t="s">
        <v>262</v>
      </c>
      <c r="B7" s="71"/>
      <c r="D7" s="22" t="s">
        <v>263</v>
      </c>
      <c r="E7" s="3"/>
      <c r="F7" s="22" t="s">
        <v>264</v>
      </c>
      <c r="H7" s="22" t="s">
        <v>263</v>
      </c>
      <c r="I7" s="3"/>
      <c r="J7" s="22" t="s">
        <v>264</v>
      </c>
    </row>
    <row r="8" spans="1:10" ht="21.75" customHeight="1" x14ac:dyDescent="0.2">
      <c r="A8" s="73" t="s">
        <v>154</v>
      </c>
      <c r="B8" s="73"/>
      <c r="D8" s="6">
        <v>2916</v>
      </c>
      <c r="F8" s="7"/>
      <c r="H8" s="6">
        <v>2916</v>
      </c>
      <c r="J8" s="7"/>
    </row>
    <row r="9" spans="1:10" ht="21.75" customHeight="1" x14ac:dyDescent="0.2">
      <c r="A9" s="75" t="s">
        <v>157</v>
      </c>
      <c r="B9" s="75"/>
      <c r="D9" s="9">
        <v>4259</v>
      </c>
      <c r="F9" s="10"/>
      <c r="H9" s="9">
        <v>4259</v>
      </c>
      <c r="J9" s="10"/>
    </row>
    <row r="10" spans="1:10" ht="21.75" customHeight="1" x14ac:dyDescent="0.2">
      <c r="A10" s="75" t="s">
        <v>167</v>
      </c>
      <c r="B10" s="75"/>
      <c r="D10" s="9">
        <v>779894</v>
      </c>
      <c r="F10" s="10"/>
      <c r="H10" s="9">
        <v>779894</v>
      </c>
      <c r="J10" s="10"/>
    </row>
    <row r="11" spans="1:10" ht="21.75" customHeight="1" x14ac:dyDescent="0.2">
      <c r="A11" s="75" t="s">
        <v>168</v>
      </c>
      <c r="B11" s="75"/>
      <c r="D11" s="9">
        <v>215278</v>
      </c>
      <c r="F11" s="10"/>
      <c r="H11" s="9">
        <v>215278</v>
      </c>
      <c r="J11" s="10"/>
    </row>
    <row r="12" spans="1:10" ht="21.75" customHeight="1" x14ac:dyDescent="0.2">
      <c r="A12" s="75" t="s">
        <v>170</v>
      </c>
      <c r="B12" s="75"/>
      <c r="D12" s="9">
        <v>30333510633</v>
      </c>
      <c r="F12" s="10"/>
      <c r="H12" s="9">
        <v>30333510633</v>
      </c>
      <c r="J12" s="10"/>
    </row>
    <row r="13" spans="1:10" ht="21.75" customHeight="1" x14ac:dyDescent="0.2">
      <c r="A13" s="75" t="s">
        <v>171</v>
      </c>
      <c r="B13" s="75"/>
      <c r="D13" s="9">
        <v>1792033740</v>
      </c>
      <c r="F13" s="10"/>
      <c r="H13" s="9">
        <v>1792033740</v>
      </c>
      <c r="J13" s="10"/>
    </row>
    <row r="14" spans="1:10" ht="21.75" customHeight="1" x14ac:dyDescent="0.2">
      <c r="A14" s="75" t="s">
        <v>172</v>
      </c>
      <c r="B14" s="75"/>
      <c r="D14" s="9">
        <v>12762845714</v>
      </c>
      <c r="F14" s="10"/>
      <c r="H14" s="9">
        <v>12762845714</v>
      </c>
      <c r="J14" s="10"/>
    </row>
    <row r="15" spans="1:10" ht="21.75" customHeight="1" x14ac:dyDescent="0.2">
      <c r="A15" s="75" t="s">
        <v>173</v>
      </c>
      <c r="B15" s="75"/>
      <c r="D15" s="9">
        <v>9178238492</v>
      </c>
      <c r="F15" s="10"/>
      <c r="H15" s="9">
        <v>9178238492</v>
      </c>
      <c r="J15" s="10"/>
    </row>
    <row r="16" spans="1:10" ht="21.75" customHeight="1" x14ac:dyDescent="0.2">
      <c r="A16" s="75" t="s">
        <v>174</v>
      </c>
      <c r="B16" s="75"/>
      <c r="D16" s="9">
        <v>12546386260</v>
      </c>
      <c r="F16" s="10"/>
      <c r="H16" s="9">
        <v>12546386260</v>
      </c>
      <c r="J16" s="10"/>
    </row>
    <row r="17" spans="1:10" ht="21.75" customHeight="1" x14ac:dyDescent="0.2">
      <c r="A17" s="75" t="s">
        <v>175</v>
      </c>
      <c r="B17" s="75"/>
      <c r="D17" s="9">
        <v>7573599813</v>
      </c>
      <c r="F17" s="10"/>
      <c r="H17" s="9">
        <v>7573599813</v>
      </c>
      <c r="J17" s="10"/>
    </row>
    <row r="18" spans="1:10" ht="21.75" customHeight="1" x14ac:dyDescent="0.2">
      <c r="A18" s="75" t="s">
        <v>176</v>
      </c>
      <c r="B18" s="75"/>
      <c r="D18" s="9">
        <v>5415725451</v>
      </c>
      <c r="F18" s="10"/>
      <c r="H18" s="9">
        <v>5415725451</v>
      </c>
      <c r="J18" s="10"/>
    </row>
    <row r="19" spans="1:10" ht="21.75" customHeight="1" x14ac:dyDescent="0.2">
      <c r="A19" s="75" t="s">
        <v>177</v>
      </c>
      <c r="B19" s="75"/>
      <c r="D19" s="9">
        <v>17320329527</v>
      </c>
      <c r="F19" s="10"/>
      <c r="H19" s="9">
        <v>17320329527</v>
      </c>
      <c r="J19" s="10"/>
    </row>
    <row r="20" spans="1:10" ht="21.75" customHeight="1" x14ac:dyDescent="0.2">
      <c r="A20" s="75" t="s">
        <v>178</v>
      </c>
      <c r="B20" s="75"/>
      <c r="D20" s="9">
        <v>26480</v>
      </c>
      <c r="F20" s="10"/>
      <c r="H20" s="9">
        <v>26480</v>
      </c>
      <c r="J20" s="10"/>
    </row>
    <row r="21" spans="1:10" ht="21.75" customHeight="1" x14ac:dyDescent="0.2">
      <c r="A21" s="75" t="s">
        <v>179</v>
      </c>
      <c r="B21" s="75"/>
      <c r="D21" s="9">
        <v>6009976535</v>
      </c>
      <c r="F21" s="10"/>
      <c r="H21" s="9">
        <v>6009976535</v>
      </c>
      <c r="J21" s="10"/>
    </row>
    <row r="22" spans="1:10" ht="21.75" customHeight="1" x14ac:dyDescent="0.2">
      <c r="A22" s="75" t="s">
        <v>180</v>
      </c>
      <c r="B22" s="75"/>
      <c r="D22" s="9">
        <v>4176541454</v>
      </c>
      <c r="F22" s="10"/>
      <c r="H22" s="9">
        <v>4176541454</v>
      </c>
      <c r="J22" s="10"/>
    </row>
    <row r="23" spans="1:10" ht="21.75" customHeight="1" x14ac:dyDescent="0.2">
      <c r="A23" s="75" t="s">
        <v>181</v>
      </c>
      <c r="B23" s="75"/>
      <c r="D23" s="9">
        <v>9792076299</v>
      </c>
      <c r="F23" s="10"/>
      <c r="H23" s="9">
        <v>9792076299</v>
      </c>
      <c r="J23" s="10"/>
    </row>
    <row r="24" spans="1:10" ht="21.75" customHeight="1" x14ac:dyDescent="0.2">
      <c r="A24" s="75" t="s">
        <v>182</v>
      </c>
      <c r="B24" s="75"/>
      <c r="D24" s="9">
        <v>8487095060</v>
      </c>
      <c r="F24" s="10"/>
      <c r="H24" s="9">
        <v>8487095060</v>
      </c>
      <c r="J24" s="10"/>
    </row>
    <row r="25" spans="1:10" ht="21.75" customHeight="1" x14ac:dyDescent="0.2">
      <c r="A25" s="75" t="s">
        <v>183</v>
      </c>
      <c r="B25" s="75"/>
      <c r="D25" s="9">
        <v>2700286472</v>
      </c>
      <c r="F25" s="10"/>
      <c r="H25" s="9">
        <v>2700286472</v>
      </c>
      <c r="J25" s="10"/>
    </row>
    <row r="26" spans="1:10" ht="21.75" customHeight="1" x14ac:dyDescent="0.2">
      <c r="A26" s="75" t="s">
        <v>265</v>
      </c>
      <c r="B26" s="75"/>
      <c r="D26" s="9">
        <v>7172131148</v>
      </c>
      <c r="F26" s="10"/>
      <c r="H26" s="9">
        <v>7172131148</v>
      </c>
      <c r="J26" s="10"/>
    </row>
    <row r="27" spans="1:10" ht="21.75" customHeight="1" x14ac:dyDescent="0.2">
      <c r="A27" s="75" t="s">
        <v>266</v>
      </c>
      <c r="B27" s="75"/>
      <c r="D27" s="9">
        <v>5267317538</v>
      </c>
      <c r="F27" s="10"/>
      <c r="H27" s="9">
        <v>5267317538</v>
      </c>
      <c r="J27" s="10"/>
    </row>
    <row r="28" spans="1:10" ht="21.75" customHeight="1" x14ac:dyDescent="0.2">
      <c r="A28" s="75" t="s">
        <v>184</v>
      </c>
      <c r="B28" s="75"/>
      <c r="D28" s="9">
        <v>21217402079</v>
      </c>
      <c r="F28" s="10"/>
      <c r="H28" s="9">
        <v>21217402079</v>
      </c>
      <c r="J28" s="10"/>
    </row>
    <row r="29" spans="1:10" ht="21.75" customHeight="1" x14ac:dyDescent="0.2">
      <c r="A29" s="75" t="s">
        <v>267</v>
      </c>
      <c r="B29" s="75"/>
      <c r="D29" s="9">
        <v>10593652993</v>
      </c>
      <c r="F29" s="10"/>
      <c r="H29" s="9">
        <v>10593652993</v>
      </c>
      <c r="J29" s="10"/>
    </row>
    <row r="30" spans="1:10" ht="21.75" customHeight="1" x14ac:dyDescent="0.2">
      <c r="A30" s="75" t="s">
        <v>185</v>
      </c>
      <c r="B30" s="75"/>
      <c r="D30" s="9">
        <v>2840678227</v>
      </c>
      <c r="F30" s="10"/>
      <c r="H30" s="9">
        <v>2840678227</v>
      </c>
      <c r="J30" s="10"/>
    </row>
    <row r="31" spans="1:10" ht="21.75" customHeight="1" x14ac:dyDescent="0.2">
      <c r="A31" s="75" t="s">
        <v>186</v>
      </c>
      <c r="B31" s="75"/>
      <c r="D31" s="9">
        <v>15976029945</v>
      </c>
      <c r="F31" s="10"/>
      <c r="H31" s="9">
        <v>15976029945</v>
      </c>
      <c r="J31" s="10"/>
    </row>
    <row r="32" spans="1:10" ht="21.75" customHeight="1" x14ac:dyDescent="0.2">
      <c r="A32" s="75" t="s">
        <v>187</v>
      </c>
      <c r="B32" s="75"/>
      <c r="D32" s="9">
        <v>21673641845</v>
      </c>
      <c r="F32" s="10"/>
      <c r="H32" s="9">
        <v>21673641845</v>
      </c>
      <c r="J32" s="10"/>
    </row>
    <row r="33" spans="1:10" ht="21.75" customHeight="1" x14ac:dyDescent="0.2">
      <c r="A33" s="75" t="s">
        <v>188</v>
      </c>
      <c r="B33" s="75"/>
      <c r="D33" s="9">
        <v>53374544350</v>
      </c>
      <c r="F33" s="10"/>
      <c r="H33" s="9">
        <v>53374544350</v>
      </c>
      <c r="J33" s="10"/>
    </row>
    <row r="34" spans="1:10" ht="21.75" customHeight="1" x14ac:dyDescent="0.2">
      <c r="A34" s="75" t="s">
        <v>268</v>
      </c>
      <c r="B34" s="75"/>
      <c r="D34" s="9">
        <v>2534748663</v>
      </c>
      <c r="F34" s="10"/>
      <c r="H34" s="9">
        <v>2534748663</v>
      </c>
      <c r="J34" s="10"/>
    </row>
    <row r="35" spans="1:10" ht="21.75" customHeight="1" x14ac:dyDescent="0.2">
      <c r="A35" s="75" t="s">
        <v>189</v>
      </c>
      <c r="B35" s="75"/>
      <c r="D35" s="9">
        <v>43288794102</v>
      </c>
      <c r="F35" s="10"/>
      <c r="H35" s="9">
        <v>43288794102</v>
      </c>
      <c r="J35" s="10"/>
    </row>
    <row r="36" spans="1:10" ht="21.75" customHeight="1" x14ac:dyDescent="0.2">
      <c r="A36" s="75" t="s">
        <v>190</v>
      </c>
      <c r="B36" s="75"/>
      <c r="D36" s="9">
        <v>42330857179</v>
      </c>
      <c r="F36" s="10"/>
      <c r="H36" s="9">
        <v>42330857179</v>
      </c>
      <c r="J36" s="10"/>
    </row>
    <row r="37" spans="1:10" ht="21.75" customHeight="1" x14ac:dyDescent="0.2">
      <c r="A37" s="75" t="s">
        <v>191</v>
      </c>
      <c r="B37" s="75"/>
      <c r="D37" s="9">
        <v>2990667264</v>
      </c>
      <c r="F37" s="10"/>
      <c r="H37" s="9">
        <v>2990667264</v>
      </c>
      <c r="J37" s="10"/>
    </row>
    <row r="38" spans="1:10" ht="21.75" customHeight="1" x14ac:dyDescent="0.2">
      <c r="A38" s="75" t="s">
        <v>192</v>
      </c>
      <c r="B38" s="75"/>
      <c r="D38" s="9">
        <v>1793858710</v>
      </c>
      <c r="F38" s="10"/>
      <c r="H38" s="9">
        <v>1793858710</v>
      </c>
      <c r="J38" s="10"/>
    </row>
    <row r="39" spans="1:10" ht="21.75" customHeight="1" x14ac:dyDescent="0.2">
      <c r="A39" s="75" t="s">
        <v>193</v>
      </c>
      <c r="B39" s="75"/>
      <c r="D39" s="9">
        <v>12095999978</v>
      </c>
      <c r="F39" s="10"/>
      <c r="H39" s="9">
        <v>12095999978</v>
      </c>
      <c r="J39" s="10"/>
    </row>
    <row r="40" spans="1:10" ht="21.75" customHeight="1" x14ac:dyDescent="0.2">
      <c r="A40" s="75" t="s">
        <v>194</v>
      </c>
      <c r="B40" s="75"/>
      <c r="D40" s="9">
        <v>137839227138</v>
      </c>
      <c r="F40" s="10"/>
      <c r="H40" s="9">
        <v>137839227138</v>
      </c>
      <c r="J40" s="10"/>
    </row>
    <row r="41" spans="1:10" ht="21.75" customHeight="1" x14ac:dyDescent="0.2">
      <c r="A41" s="75" t="s">
        <v>195</v>
      </c>
      <c r="B41" s="75"/>
      <c r="D41" s="9">
        <v>30803332920</v>
      </c>
      <c r="F41" s="10"/>
      <c r="H41" s="9">
        <v>30803332920</v>
      </c>
      <c r="J41" s="10"/>
    </row>
    <row r="42" spans="1:10" ht="21.75" customHeight="1" x14ac:dyDescent="0.2">
      <c r="A42" s="75" t="s">
        <v>196</v>
      </c>
      <c r="B42" s="75"/>
      <c r="D42" s="9">
        <v>60997978636</v>
      </c>
      <c r="F42" s="10"/>
      <c r="H42" s="9">
        <v>60997978636</v>
      </c>
      <c r="J42" s="10"/>
    </row>
    <row r="43" spans="1:10" ht="21.75" customHeight="1" x14ac:dyDescent="0.2">
      <c r="A43" s="75" t="s">
        <v>197</v>
      </c>
      <c r="B43" s="75"/>
      <c r="D43" s="9">
        <v>21091424957</v>
      </c>
      <c r="F43" s="10"/>
      <c r="H43" s="9">
        <v>21091424957</v>
      </c>
      <c r="J43" s="10"/>
    </row>
    <row r="44" spans="1:10" ht="21.75" customHeight="1" x14ac:dyDescent="0.2">
      <c r="A44" s="75" t="s">
        <v>198</v>
      </c>
      <c r="B44" s="75"/>
      <c r="D44" s="9">
        <v>27750963399</v>
      </c>
      <c r="F44" s="10"/>
      <c r="H44" s="9">
        <v>27750963399</v>
      </c>
      <c r="J44" s="10"/>
    </row>
    <row r="45" spans="1:10" ht="21.75" customHeight="1" x14ac:dyDescent="0.2">
      <c r="A45" s="75" t="s">
        <v>199</v>
      </c>
      <c r="B45" s="75"/>
      <c r="D45" s="9">
        <v>2352379968</v>
      </c>
      <c r="F45" s="10"/>
      <c r="H45" s="9">
        <v>2352379968</v>
      </c>
      <c r="J45" s="10"/>
    </row>
    <row r="46" spans="1:10" ht="21.75" customHeight="1" x14ac:dyDescent="0.2">
      <c r="A46" s="75" t="s">
        <v>200</v>
      </c>
      <c r="B46" s="75"/>
      <c r="D46" s="9">
        <v>25481542038</v>
      </c>
      <c r="F46" s="10"/>
      <c r="H46" s="9">
        <v>25481542038</v>
      </c>
      <c r="J46" s="10"/>
    </row>
    <row r="47" spans="1:10" ht="21.75" customHeight="1" x14ac:dyDescent="0.2">
      <c r="A47" s="75" t="s">
        <v>201</v>
      </c>
      <c r="B47" s="75"/>
      <c r="D47" s="9">
        <v>16614356148</v>
      </c>
      <c r="F47" s="10"/>
      <c r="H47" s="9">
        <v>16614356148</v>
      </c>
      <c r="J47" s="10"/>
    </row>
    <row r="48" spans="1:10" ht="21.75" customHeight="1" x14ac:dyDescent="0.2">
      <c r="A48" s="75" t="s">
        <v>202</v>
      </c>
      <c r="B48" s="75"/>
      <c r="D48" s="9">
        <v>1989150675</v>
      </c>
      <c r="F48" s="10"/>
      <c r="H48" s="9">
        <v>1989150675</v>
      </c>
      <c r="J48" s="10"/>
    </row>
    <row r="49" spans="1:10" ht="21.75" customHeight="1" x14ac:dyDescent="0.2">
      <c r="A49" s="75" t="s">
        <v>203</v>
      </c>
      <c r="B49" s="75"/>
      <c r="D49" s="9">
        <v>12235616426</v>
      </c>
      <c r="F49" s="10"/>
      <c r="H49" s="9">
        <v>12235616426</v>
      </c>
      <c r="J49" s="10"/>
    </row>
    <row r="50" spans="1:10" ht="21.75" customHeight="1" x14ac:dyDescent="0.2">
      <c r="A50" s="75" t="s">
        <v>204</v>
      </c>
      <c r="B50" s="75"/>
      <c r="D50" s="9">
        <v>18783780813</v>
      </c>
      <c r="F50" s="10"/>
      <c r="H50" s="9">
        <v>18783780813</v>
      </c>
      <c r="J50" s="10"/>
    </row>
    <row r="51" spans="1:10" ht="21.75" customHeight="1" x14ac:dyDescent="0.2">
      <c r="A51" s="75" t="s">
        <v>205</v>
      </c>
      <c r="B51" s="75"/>
      <c r="D51" s="9">
        <v>1192109583</v>
      </c>
      <c r="F51" s="10"/>
      <c r="H51" s="9">
        <v>1192109583</v>
      </c>
      <c r="J51" s="10"/>
    </row>
    <row r="52" spans="1:10" ht="21.75" customHeight="1" x14ac:dyDescent="0.2">
      <c r="A52" s="75" t="s">
        <v>206</v>
      </c>
      <c r="B52" s="75"/>
      <c r="D52" s="9">
        <v>3013344645</v>
      </c>
      <c r="F52" s="10"/>
      <c r="H52" s="9">
        <v>3013344645</v>
      </c>
      <c r="J52" s="10"/>
    </row>
    <row r="53" spans="1:10" ht="21.75" customHeight="1" x14ac:dyDescent="0.2">
      <c r="A53" s="75" t="s">
        <v>207</v>
      </c>
      <c r="B53" s="75"/>
      <c r="D53" s="9">
        <v>2899726018</v>
      </c>
      <c r="F53" s="10"/>
      <c r="H53" s="9">
        <v>2899726018</v>
      </c>
      <c r="J53" s="10"/>
    </row>
    <row r="54" spans="1:10" ht="21.75" customHeight="1" x14ac:dyDescent="0.2">
      <c r="A54" s="75" t="s">
        <v>208</v>
      </c>
      <c r="B54" s="75"/>
      <c r="D54" s="9">
        <v>17899056760</v>
      </c>
      <c r="F54" s="10"/>
      <c r="H54" s="9">
        <v>17899056760</v>
      </c>
      <c r="J54" s="10"/>
    </row>
    <row r="55" spans="1:10" ht="21.75" customHeight="1" x14ac:dyDescent="0.2">
      <c r="A55" s="75" t="s">
        <v>209</v>
      </c>
      <c r="B55" s="75"/>
      <c r="D55" s="9">
        <v>13112883276</v>
      </c>
      <c r="F55" s="10"/>
      <c r="H55" s="9">
        <v>13112883276</v>
      </c>
      <c r="J55" s="10"/>
    </row>
    <row r="56" spans="1:10" ht="21.75" customHeight="1" x14ac:dyDescent="0.2">
      <c r="A56" s="75" t="s">
        <v>210</v>
      </c>
      <c r="B56" s="75"/>
      <c r="D56" s="9">
        <v>7652939283</v>
      </c>
      <c r="F56" s="10"/>
      <c r="H56" s="9">
        <v>7652939283</v>
      </c>
      <c r="J56" s="10"/>
    </row>
    <row r="57" spans="1:10" ht="21.75" customHeight="1" x14ac:dyDescent="0.2">
      <c r="A57" s="75" t="s">
        <v>211</v>
      </c>
      <c r="B57" s="75"/>
      <c r="D57" s="9">
        <v>2232083280</v>
      </c>
      <c r="F57" s="10"/>
      <c r="H57" s="9">
        <v>2232083280</v>
      </c>
      <c r="J57" s="10"/>
    </row>
    <row r="58" spans="1:10" ht="21.75" customHeight="1" x14ac:dyDescent="0.2">
      <c r="A58" s="75" t="s">
        <v>212</v>
      </c>
      <c r="B58" s="75"/>
      <c r="D58" s="9">
        <v>10198514788</v>
      </c>
      <c r="F58" s="10"/>
      <c r="H58" s="9">
        <v>10198514788</v>
      </c>
      <c r="J58" s="10"/>
    </row>
    <row r="59" spans="1:10" ht="21.75" customHeight="1" x14ac:dyDescent="0.2">
      <c r="A59" s="75" t="s">
        <v>213</v>
      </c>
      <c r="B59" s="75"/>
      <c r="D59" s="9">
        <v>4461493150</v>
      </c>
      <c r="F59" s="10"/>
      <c r="H59" s="9">
        <v>4461493150</v>
      </c>
      <c r="J59" s="10"/>
    </row>
    <row r="60" spans="1:10" ht="21.75" customHeight="1" x14ac:dyDescent="0.2">
      <c r="A60" s="75" t="s">
        <v>214</v>
      </c>
      <c r="B60" s="75"/>
      <c r="D60" s="9">
        <v>391124380</v>
      </c>
      <c r="F60" s="10"/>
      <c r="H60" s="9">
        <v>391124380</v>
      </c>
      <c r="J60" s="10"/>
    </row>
    <row r="61" spans="1:10" ht="21.75" customHeight="1" x14ac:dyDescent="0.2">
      <c r="A61" s="77" t="s">
        <v>215</v>
      </c>
      <c r="B61" s="77"/>
      <c r="D61" s="13">
        <v>1309128493</v>
      </c>
      <c r="F61" s="14"/>
      <c r="H61" s="13">
        <v>1309128493</v>
      </c>
      <c r="J61" s="14"/>
    </row>
    <row r="62" spans="1:10" ht="21.75" customHeight="1" x14ac:dyDescent="0.2">
      <c r="A62" s="79" t="s">
        <v>35</v>
      </c>
      <c r="B62" s="79"/>
      <c r="D62" s="16">
        <v>791542155072</v>
      </c>
      <c r="F62" s="16"/>
      <c r="H62" s="16">
        <v>791542155072</v>
      </c>
      <c r="J62" s="16"/>
    </row>
  </sheetData>
  <mergeCells count="62">
    <mergeCell ref="A62:B62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D15" sqref="D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8" t="s">
        <v>0</v>
      </c>
      <c r="B1" s="68"/>
      <c r="C1" s="68"/>
      <c r="D1" s="68"/>
      <c r="E1" s="68"/>
      <c r="F1" s="68"/>
    </row>
    <row r="2" spans="1:6" ht="21.75" customHeight="1" x14ac:dyDescent="0.2">
      <c r="A2" s="68" t="s">
        <v>217</v>
      </c>
      <c r="B2" s="68"/>
      <c r="C2" s="68"/>
      <c r="D2" s="68"/>
      <c r="E2" s="68"/>
      <c r="F2" s="68"/>
    </row>
    <row r="3" spans="1:6" ht="21.75" customHeight="1" x14ac:dyDescent="0.2">
      <c r="A3" s="68" t="s">
        <v>2</v>
      </c>
      <c r="B3" s="68"/>
      <c r="C3" s="68"/>
      <c r="D3" s="68"/>
      <c r="E3" s="68"/>
      <c r="F3" s="68"/>
    </row>
    <row r="4" spans="1:6" ht="14.45" customHeight="1" x14ac:dyDescent="0.2"/>
    <row r="5" spans="1:6" ht="29.1" customHeight="1" x14ac:dyDescent="0.2">
      <c r="A5" s="1" t="s">
        <v>269</v>
      </c>
      <c r="B5" s="70" t="s">
        <v>232</v>
      </c>
      <c r="C5" s="70"/>
      <c r="D5" s="70"/>
      <c r="E5" s="70"/>
      <c r="F5" s="70"/>
    </row>
    <row r="6" spans="1:6" ht="14.45" customHeight="1" x14ac:dyDescent="0.2">
      <c r="D6" s="2" t="s">
        <v>236</v>
      </c>
      <c r="F6" s="2" t="s">
        <v>9</v>
      </c>
    </row>
    <row r="7" spans="1:6" ht="14.45" customHeight="1" x14ac:dyDescent="0.2">
      <c r="A7" s="71" t="s">
        <v>232</v>
      </c>
      <c r="B7" s="71"/>
      <c r="D7" s="4" t="s">
        <v>144</v>
      </c>
      <c r="F7" s="4" t="s">
        <v>144</v>
      </c>
    </row>
    <row r="8" spans="1:6" ht="21.75" customHeight="1" x14ac:dyDescent="0.2">
      <c r="A8" s="73" t="s">
        <v>232</v>
      </c>
      <c r="B8" s="73"/>
      <c r="D8" s="6">
        <v>1293878</v>
      </c>
      <c r="F8" s="6">
        <v>1293878</v>
      </c>
    </row>
    <row r="9" spans="1:6" ht="21.75" customHeight="1" x14ac:dyDescent="0.2">
      <c r="A9" s="75" t="s">
        <v>270</v>
      </c>
      <c r="B9" s="75"/>
      <c r="D9" s="9">
        <v>2515682067</v>
      </c>
      <c r="F9" s="9">
        <v>2515682067</v>
      </c>
    </row>
    <row r="10" spans="1:6" ht="21.75" customHeight="1" x14ac:dyDescent="0.2">
      <c r="A10" s="77" t="s">
        <v>271</v>
      </c>
      <c r="B10" s="77"/>
      <c r="D10" s="13">
        <v>-3158449</v>
      </c>
      <c r="F10" s="13">
        <v>-3158449</v>
      </c>
    </row>
    <row r="11" spans="1:6" ht="21.75" customHeight="1" x14ac:dyDescent="0.2">
      <c r="A11" s="79" t="s">
        <v>35</v>
      </c>
      <c r="B11" s="79"/>
      <c r="D11" s="16">
        <f>SUM(D8:D10)</f>
        <v>2513817496</v>
      </c>
      <c r="F11" s="16">
        <v>2513817496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9"/>
  <sheetViews>
    <sheetView rightToLeft="1" workbookViewId="0">
      <selection activeCell="S8" sqref="S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7.7109375" bestFit="1" customWidth="1"/>
    <col min="20" max="20" width="0.28515625" customWidth="1"/>
  </cols>
  <sheetData>
    <row r="1" spans="1:19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4.45" customHeight="1" x14ac:dyDescent="0.2"/>
    <row r="5" spans="1:19" ht="14.45" customHeight="1" x14ac:dyDescent="0.2">
      <c r="A5" s="70" t="s">
        <v>239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4.45" customHeight="1" x14ac:dyDescent="0.2">
      <c r="A6" s="71" t="s">
        <v>37</v>
      </c>
      <c r="C6" s="71" t="s">
        <v>272</v>
      </c>
      <c r="D6" s="71"/>
      <c r="E6" s="71"/>
      <c r="F6" s="71"/>
      <c r="G6" s="71"/>
      <c r="I6" s="71" t="s">
        <v>236</v>
      </c>
      <c r="J6" s="71"/>
      <c r="K6" s="71"/>
      <c r="L6" s="71"/>
      <c r="M6" s="71"/>
      <c r="O6" s="71" t="s">
        <v>237</v>
      </c>
      <c r="P6" s="71"/>
      <c r="Q6" s="71"/>
      <c r="R6" s="71"/>
      <c r="S6" s="71"/>
    </row>
    <row r="7" spans="1:19" ht="45" customHeight="1" x14ac:dyDescent="0.2">
      <c r="A7" s="71"/>
      <c r="C7" s="22" t="s">
        <v>273</v>
      </c>
      <c r="D7" s="3"/>
      <c r="E7" s="22" t="s">
        <v>274</v>
      </c>
      <c r="F7" s="3"/>
      <c r="G7" s="22" t="s">
        <v>275</v>
      </c>
      <c r="I7" s="22" t="s">
        <v>276</v>
      </c>
      <c r="J7" s="3"/>
      <c r="K7" s="22" t="s">
        <v>277</v>
      </c>
      <c r="L7" s="3"/>
      <c r="M7" s="22" t="s">
        <v>278</v>
      </c>
      <c r="O7" s="22" t="s">
        <v>276</v>
      </c>
      <c r="P7" s="3"/>
      <c r="Q7" s="22" t="s">
        <v>277</v>
      </c>
      <c r="R7" s="3"/>
      <c r="S7" s="22" t="s">
        <v>278</v>
      </c>
    </row>
    <row r="8" spans="1:19" ht="15.75" customHeight="1" x14ac:dyDescent="0.45">
      <c r="A8" s="28" t="s">
        <v>291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>
        <v>3853107335</v>
      </c>
      <c r="P8" s="28"/>
      <c r="Q8" s="28">
        <v>0</v>
      </c>
      <c r="R8" s="28"/>
      <c r="S8" s="31">
        <v>3853107335</v>
      </c>
    </row>
    <row r="9" spans="1:19" ht="19.5" thickBot="1" x14ac:dyDescent="0.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30">
        <f>SUM(O8)</f>
        <v>3853107335</v>
      </c>
      <c r="P9" s="28"/>
      <c r="Q9" s="28"/>
      <c r="R9" s="28"/>
      <c r="S9" s="32">
        <f>SUM(S8)</f>
        <v>3853107335</v>
      </c>
    </row>
    <row r="10" spans="1:19" ht="19.5" thickTop="1" x14ac:dyDescent="0.4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1:19" ht="18.75" x14ac:dyDescent="0.4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19" ht="18.75" x14ac:dyDescent="0.4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19" ht="18.75" x14ac:dyDescent="0.4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19" ht="18.75" x14ac:dyDescent="0.4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19" ht="18.75" x14ac:dyDescent="0.4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18.75" x14ac:dyDescent="0.4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3"/>
    </row>
    <row r="17" spans="1:19" ht="18.75" x14ac:dyDescent="0.4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 ht="18.75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19" ht="18.75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19" ht="18.75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ht="18.75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ht="18.75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ht="18.75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18.75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ht="18.75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ht="18.75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18.75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8.75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ht="18.75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23"/>
  <sheetViews>
    <sheetView rightToLeft="1" workbookViewId="0">
      <selection activeCell="T8" sqref="T8:T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7109375" bestFit="1" customWidth="1"/>
    <col min="11" max="11" width="1.28515625" customWidth="1"/>
    <col min="12" max="12" width="10.42578125" customWidth="1"/>
    <col min="13" max="13" width="1.28515625" customWidth="1"/>
    <col min="14" max="14" width="17.7109375" bestFit="1" customWidth="1"/>
    <col min="15" max="15" width="1.28515625" customWidth="1"/>
    <col min="16" max="16" width="17.7109375" bestFit="1" customWidth="1"/>
    <col min="17" max="17" width="1.28515625" customWidth="1"/>
    <col min="18" max="18" width="10.42578125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4.45" customHeight="1" x14ac:dyDescent="0.2"/>
    <row r="5" spans="1:20" ht="14.45" customHeight="1" x14ac:dyDescent="0.2">
      <c r="A5" s="70" t="s">
        <v>279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4.45" customHeight="1" x14ac:dyDescent="0.2">
      <c r="A6" s="71" t="s">
        <v>220</v>
      </c>
      <c r="J6" s="71" t="s">
        <v>236</v>
      </c>
      <c r="K6" s="71"/>
      <c r="L6" s="71"/>
      <c r="M6" s="71"/>
      <c r="N6" s="71"/>
      <c r="P6" s="71" t="s">
        <v>237</v>
      </c>
      <c r="Q6" s="71"/>
      <c r="R6" s="71"/>
      <c r="S6" s="71"/>
      <c r="T6" s="71"/>
    </row>
    <row r="7" spans="1:20" ht="29.1" customHeight="1" x14ac:dyDescent="0.2">
      <c r="A7" s="71"/>
      <c r="C7" s="21" t="s">
        <v>280</v>
      </c>
      <c r="E7" s="85" t="s">
        <v>79</v>
      </c>
      <c r="F7" s="85"/>
      <c r="H7" s="21" t="s">
        <v>281</v>
      </c>
      <c r="J7" s="22" t="s">
        <v>282</v>
      </c>
      <c r="K7" s="3"/>
      <c r="L7" s="22" t="s">
        <v>277</v>
      </c>
      <c r="M7" s="3"/>
      <c r="N7" s="22" t="s">
        <v>283</v>
      </c>
      <c r="P7" s="22" t="s">
        <v>282</v>
      </c>
      <c r="Q7" s="3"/>
      <c r="R7" s="22" t="s">
        <v>277</v>
      </c>
      <c r="S7" s="3"/>
      <c r="T7" s="22" t="s">
        <v>283</v>
      </c>
    </row>
    <row r="8" spans="1:20" ht="21.75" customHeight="1" x14ac:dyDescent="0.2">
      <c r="A8" s="5" t="s">
        <v>128</v>
      </c>
      <c r="C8" s="3"/>
      <c r="E8" s="5" t="s">
        <v>130</v>
      </c>
      <c r="F8" s="3"/>
      <c r="H8" s="7">
        <v>23</v>
      </c>
      <c r="J8" s="6">
        <v>903406242782</v>
      </c>
      <c r="L8" s="6">
        <v>0</v>
      </c>
      <c r="N8" s="6">
        <v>903406242782</v>
      </c>
      <c r="P8" s="6">
        <v>903406242782</v>
      </c>
      <c r="R8" s="6">
        <v>0</v>
      </c>
      <c r="T8" s="6">
        <v>903406242782</v>
      </c>
    </row>
    <row r="9" spans="1:20" ht="21.75" customHeight="1" x14ac:dyDescent="0.2">
      <c r="A9" s="8" t="s">
        <v>125</v>
      </c>
      <c r="E9" s="8" t="s">
        <v>127</v>
      </c>
      <c r="H9" s="10">
        <v>23</v>
      </c>
      <c r="J9" s="9">
        <v>201355608288</v>
      </c>
      <c r="L9" s="9">
        <v>0</v>
      </c>
      <c r="N9" s="9">
        <v>201355608288</v>
      </c>
      <c r="P9" s="9">
        <v>201355608288</v>
      </c>
      <c r="R9" s="9">
        <v>0</v>
      </c>
      <c r="T9" s="9">
        <v>201355608288</v>
      </c>
    </row>
    <row r="10" spans="1:20" ht="21.75" customHeight="1" x14ac:dyDescent="0.2">
      <c r="A10" s="8" t="s">
        <v>108</v>
      </c>
      <c r="E10" s="8" t="s">
        <v>110</v>
      </c>
      <c r="H10" s="10">
        <v>26</v>
      </c>
      <c r="J10" s="9">
        <v>21430111372</v>
      </c>
      <c r="L10" s="9">
        <v>0</v>
      </c>
      <c r="N10" s="9">
        <v>21430111372</v>
      </c>
      <c r="P10" s="9">
        <v>21430111372</v>
      </c>
      <c r="R10" s="9">
        <v>0</v>
      </c>
      <c r="T10" s="9">
        <v>21430111372</v>
      </c>
    </row>
    <row r="11" spans="1:20" ht="21.75" customHeight="1" x14ac:dyDescent="0.2">
      <c r="A11" s="8" t="s">
        <v>122</v>
      </c>
      <c r="E11" s="8" t="s">
        <v>124</v>
      </c>
      <c r="H11" s="10">
        <v>20.5</v>
      </c>
      <c r="J11" s="9">
        <v>22868956568</v>
      </c>
      <c r="L11" s="9">
        <v>0</v>
      </c>
      <c r="N11" s="9">
        <v>22868956568</v>
      </c>
      <c r="P11" s="9">
        <v>22868956568</v>
      </c>
      <c r="R11" s="9">
        <v>0</v>
      </c>
      <c r="T11" s="9">
        <v>22868956568</v>
      </c>
    </row>
    <row r="12" spans="1:20" ht="21.75" customHeight="1" x14ac:dyDescent="0.2">
      <c r="A12" s="8" t="s">
        <v>119</v>
      </c>
      <c r="E12" s="8" t="s">
        <v>121</v>
      </c>
      <c r="H12" s="10">
        <v>20.5</v>
      </c>
      <c r="J12" s="9">
        <v>18806960762</v>
      </c>
      <c r="L12" s="9">
        <v>0</v>
      </c>
      <c r="N12" s="9">
        <v>18806960762</v>
      </c>
      <c r="P12" s="9">
        <v>18806960762</v>
      </c>
      <c r="R12" s="9">
        <v>0</v>
      </c>
      <c r="T12" s="9">
        <v>18806960762</v>
      </c>
    </row>
    <row r="13" spans="1:20" ht="21.75" customHeight="1" x14ac:dyDescent="0.2">
      <c r="A13" s="8" t="s">
        <v>117</v>
      </c>
      <c r="E13" s="8" t="s">
        <v>118</v>
      </c>
      <c r="H13" s="10">
        <v>20.5</v>
      </c>
      <c r="J13" s="9">
        <v>17506126473</v>
      </c>
      <c r="L13" s="9">
        <v>0</v>
      </c>
      <c r="N13" s="9">
        <v>17506126473</v>
      </c>
      <c r="P13" s="9">
        <v>17506126473</v>
      </c>
      <c r="R13" s="9">
        <v>0</v>
      </c>
      <c r="T13" s="9">
        <v>17506126473</v>
      </c>
    </row>
    <row r="14" spans="1:20" ht="21.75" customHeight="1" x14ac:dyDescent="0.2">
      <c r="A14" s="8" t="s">
        <v>114</v>
      </c>
      <c r="E14" s="8" t="s">
        <v>116</v>
      </c>
      <c r="H14" s="10">
        <v>20.5</v>
      </c>
      <c r="J14" s="9">
        <v>6827912183</v>
      </c>
      <c r="L14" s="9">
        <v>0</v>
      </c>
      <c r="N14" s="9">
        <v>6827912183</v>
      </c>
      <c r="P14" s="9">
        <v>6827912183</v>
      </c>
      <c r="R14" s="9">
        <v>0</v>
      </c>
      <c r="T14" s="9">
        <v>6827912183</v>
      </c>
    </row>
    <row r="15" spans="1:20" ht="21.75" customHeight="1" x14ac:dyDescent="0.2">
      <c r="A15" s="8" t="s">
        <v>102</v>
      </c>
      <c r="E15" s="8" t="s">
        <v>104</v>
      </c>
      <c r="H15" s="10">
        <v>21</v>
      </c>
      <c r="J15" s="9">
        <v>6049422047</v>
      </c>
      <c r="L15" s="9">
        <v>0</v>
      </c>
      <c r="N15" s="9">
        <v>6049422047</v>
      </c>
      <c r="P15" s="9">
        <v>6049422047</v>
      </c>
      <c r="R15" s="9">
        <v>0</v>
      </c>
      <c r="T15" s="9">
        <v>6049422047</v>
      </c>
    </row>
    <row r="16" spans="1:20" ht="21.75" customHeight="1" x14ac:dyDescent="0.2">
      <c r="A16" s="8" t="s">
        <v>111</v>
      </c>
      <c r="E16" s="8" t="s">
        <v>113</v>
      </c>
      <c r="H16" s="10">
        <v>18</v>
      </c>
      <c r="J16" s="9">
        <v>3171934641</v>
      </c>
      <c r="L16" s="9">
        <v>0</v>
      </c>
      <c r="N16" s="9">
        <v>3171934641</v>
      </c>
      <c r="P16" s="9">
        <v>3171934641</v>
      </c>
      <c r="R16" s="9">
        <v>0</v>
      </c>
      <c r="T16" s="9">
        <v>3171934641</v>
      </c>
    </row>
    <row r="17" spans="1:20" ht="21.75" customHeight="1" x14ac:dyDescent="0.2">
      <c r="A17" s="8" t="s">
        <v>100</v>
      </c>
      <c r="E17" s="8" t="s">
        <v>99</v>
      </c>
      <c r="H17" s="10">
        <v>18</v>
      </c>
      <c r="J17" s="9">
        <v>19191539061</v>
      </c>
      <c r="L17" s="9">
        <v>0</v>
      </c>
      <c r="N17" s="9">
        <v>19191539061</v>
      </c>
      <c r="P17" s="9">
        <v>19191539061</v>
      </c>
      <c r="R17" s="9">
        <v>0</v>
      </c>
      <c r="T17" s="9">
        <v>19191539061</v>
      </c>
    </row>
    <row r="18" spans="1:20" ht="21.75" customHeight="1" x14ac:dyDescent="0.2">
      <c r="A18" s="11" t="s">
        <v>105</v>
      </c>
      <c r="C18" s="12"/>
      <c r="E18" s="11" t="s">
        <v>107</v>
      </c>
      <c r="H18" s="14">
        <v>18</v>
      </c>
      <c r="J18" s="13">
        <v>28239454805</v>
      </c>
      <c r="L18" s="13">
        <v>0</v>
      </c>
      <c r="N18" s="13">
        <v>28239454805</v>
      </c>
      <c r="P18" s="13">
        <v>28239454805</v>
      </c>
      <c r="R18" s="13">
        <v>0</v>
      </c>
      <c r="T18" s="13">
        <v>28239454805</v>
      </c>
    </row>
    <row r="19" spans="1:20" ht="21.75" customHeight="1" x14ac:dyDescent="0.2">
      <c r="A19" s="15" t="s">
        <v>35</v>
      </c>
      <c r="C19" s="16"/>
      <c r="E19" s="16"/>
      <c r="H19" s="16"/>
      <c r="J19" s="16">
        <v>1248854268982</v>
      </c>
      <c r="L19" s="16">
        <v>0</v>
      </c>
      <c r="N19" s="16">
        <v>1248854268982</v>
      </c>
      <c r="P19" s="16">
        <f>SUM(P8:P18)</f>
        <v>1248854268982</v>
      </c>
      <c r="R19" s="16">
        <v>0</v>
      </c>
      <c r="T19" s="16">
        <f>SUM(T8:T18)</f>
        <v>1248854268982</v>
      </c>
    </row>
    <row r="22" spans="1:20" x14ac:dyDescent="0.2">
      <c r="P22" s="27"/>
    </row>
    <row r="23" spans="1:20" x14ac:dyDescent="0.2">
      <c r="P23" s="27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62"/>
  <sheetViews>
    <sheetView rightToLeft="1" topLeftCell="A40" workbookViewId="0">
      <selection activeCell="I67" sqref="I67"/>
    </sheetView>
  </sheetViews>
  <sheetFormatPr defaultRowHeight="12.75" x14ac:dyDescent="0.2"/>
  <cols>
    <col min="1" max="1" width="61.28515625" bestFit="1" customWidth="1"/>
    <col min="2" max="2" width="1.28515625" customWidth="1"/>
    <col min="3" max="3" width="16.140625" bestFit="1" customWidth="1"/>
    <col min="4" max="4" width="1.28515625" customWidth="1"/>
    <col min="5" max="5" width="13.85546875" bestFit="1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3.85546875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13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4.45" customHeight="1" x14ac:dyDescent="0.2"/>
    <row r="5" spans="1:13" ht="14.45" customHeight="1" x14ac:dyDescent="0.2">
      <c r="A5" s="70" t="s">
        <v>284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 x14ac:dyDescent="0.2">
      <c r="A6" s="71" t="s">
        <v>220</v>
      </c>
      <c r="C6" s="71" t="s">
        <v>236</v>
      </c>
      <c r="D6" s="71"/>
      <c r="E6" s="71"/>
      <c r="F6" s="71"/>
      <c r="G6" s="71"/>
      <c r="I6" s="71" t="s">
        <v>237</v>
      </c>
      <c r="J6" s="71"/>
      <c r="K6" s="71"/>
      <c r="L6" s="71"/>
      <c r="M6" s="71"/>
    </row>
    <row r="7" spans="1:13" ht="29.1" customHeight="1" x14ac:dyDescent="0.2">
      <c r="A7" s="71"/>
      <c r="C7" s="22" t="s">
        <v>282</v>
      </c>
      <c r="D7" s="3"/>
      <c r="E7" s="22" t="s">
        <v>277</v>
      </c>
      <c r="F7" s="3"/>
      <c r="G7" s="22" t="s">
        <v>283</v>
      </c>
      <c r="I7" s="22" t="s">
        <v>282</v>
      </c>
      <c r="J7" s="3"/>
      <c r="K7" s="22" t="s">
        <v>277</v>
      </c>
      <c r="L7" s="3"/>
      <c r="M7" s="22" t="s">
        <v>283</v>
      </c>
    </row>
    <row r="8" spans="1:13" ht="21.75" customHeight="1" x14ac:dyDescent="0.2">
      <c r="A8" s="5" t="s">
        <v>154</v>
      </c>
      <c r="C8" s="6">
        <v>2916</v>
      </c>
      <c r="E8" s="6">
        <v>0</v>
      </c>
      <c r="G8" s="6">
        <v>2916</v>
      </c>
      <c r="I8" s="6">
        <v>2916</v>
      </c>
      <c r="K8" s="6">
        <v>0</v>
      </c>
      <c r="M8" s="6">
        <v>2916</v>
      </c>
    </row>
    <row r="9" spans="1:13" ht="21.75" customHeight="1" x14ac:dyDescent="0.2">
      <c r="A9" s="8" t="s">
        <v>157</v>
      </c>
      <c r="C9" s="9">
        <v>4259</v>
      </c>
      <c r="E9" s="9">
        <v>0</v>
      </c>
      <c r="G9" s="9">
        <v>4259</v>
      </c>
      <c r="I9" s="9">
        <v>4259</v>
      </c>
      <c r="K9" s="9">
        <v>0</v>
      </c>
      <c r="M9" s="9">
        <v>4259</v>
      </c>
    </row>
    <row r="10" spans="1:13" ht="21.75" customHeight="1" x14ac:dyDescent="0.2">
      <c r="A10" s="8" t="s">
        <v>167</v>
      </c>
      <c r="C10" s="9">
        <v>779894</v>
      </c>
      <c r="E10" s="9">
        <v>0</v>
      </c>
      <c r="G10" s="9">
        <v>779894</v>
      </c>
      <c r="I10" s="9">
        <v>779894</v>
      </c>
      <c r="K10" s="9">
        <v>0</v>
      </c>
      <c r="M10" s="9">
        <v>779894</v>
      </c>
    </row>
    <row r="11" spans="1:13" ht="21.75" customHeight="1" x14ac:dyDescent="0.2">
      <c r="A11" s="8" t="s">
        <v>168</v>
      </c>
      <c r="C11" s="9">
        <v>215278</v>
      </c>
      <c r="E11" s="9">
        <v>0</v>
      </c>
      <c r="G11" s="9">
        <v>215278</v>
      </c>
      <c r="I11" s="9">
        <v>215278</v>
      </c>
      <c r="K11" s="9">
        <v>0</v>
      </c>
      <c r="M11" s="9">
        <v>215278</v>
      </c>
    </row>
    <row r="12" spans="1:13" ht="21.75" customHeight="1" x14ac:dyDescent="0.2">
      <c r="A12" s="8" t="s">
        <v>170</v>
      </c>
      <c r="C12" s="9">
        <v>30333510633</v>
      </c>
      <c r="E12" s="9">
        <v>32038883</v>
      </c>
      <c r="G12" s="9">
        <v>30301471750</v>
      </c>
      <c r="I12" s="9">
        <v>30333510633</v>
      </c>
      <c r="K12" s="9">
        <v>32038883</v>
      </c>
      <c r="M12" s="9">
        <v>30301471750</v>
      </c>
    </row>
    <row r="13" spans="1:13" ht="21.75" customHeight="1" x14ac:dyDescent="0.2">
      <c r="A13" s="8" t="s">
        <v>171</v>
      </c>
      <c r="C13" s="9">
        <v>1792033740</v>
      </c>
      <c r="E13" s="9">
        <v>0</v>
      </c>
      <c r="G13" s="9">
        <v>1792033740</v>
      </c>
      <c r="I13" s="9">
        <v>1792033740</v>
      </c>
      <c r="K13" s="9">
        <v>0</v>
      </c>
      <c r="M13" s="9">
        <v>1792033740</v>
      </c>
    </row>
    <row r="14" spans="1:13" ht="21.75" customHeight="1" x14ac:dyDescent="0.2">
      <c r="A14" s="8" t="s">
        <v>172</v>
      </c>
      <c r="C14" s="9">
        <v>12762845714</v>
      </c>
      <c r="E14" s="9">
        <v>47402182</v>
      </c>
      <c r="G14" s="9">
        <v>12715443532</v>
      </c>
      <c r="I14" s="9">
        <v>12762845714</v>
      </c>
      <c r="K14" s="9">
        <v>47402182</v>
      </c>
      <c r="M14" s="9">
        <v>12715443532</v>
      </c>
    </row>
    <row r="15" spans="1:13" ht="21.75" customHeight="1" x14ac:dyDescent="0.2">
      <c r="A15" s="8" t="s">
        <v>173</v>
      </c>
      <c r="C15" s="9">
        <v>9178238492</v>
      </c>
      <c r="E15" s="9">
        <v>81893235</v>
      </c>
      <c r="G15" s="9">
        <v>9096345257</v>
      </c>
      <c r="I15" s="9">
        <v>9178238492</v>
      </c>
      <c r="K15" s="9">
        <v>81893235</v>
      </c>
      <c r="M15" s="9">
        <v>9096345257</v>
      </c>
    </row>
    <row r="16" spans="1:13" ht="21.75" customHeight="1" x14ac:dyDescent="0.2">
      <c r="A16" s="8" t="s">
        <v>174</v>
      </c>
      <c r="C16" s="9">
        <v>12546386260</v>
      </c>
      <c r="E16" s="9">
        <v>16631142</v>
      </c>
      <c r="G16" s="9">
        <v>12529755118</v>
      </c>
      <c r="I16" s="9">
        <v>12546386260</v>
      </c>
      <c r="K16" s="9">
        <v>16631142</v>
      </c>
      <c r="M16" s="9">
        <v>12529755118</v>
      </c>
    </row>
    <row r="17" spans="1:13" ht="21.75" customHeight="1" x14ac:dyDescent="0.2">
      <c r="A17" s="8" t="s">
        <v>175</v>
      </c>
      <c r="C17" s="9">
        <v>7573599813</v>
      </c>
      <c r="E17" s="9">
        <v>5014907</v>
      </c>
      <c r="G17" s="9">
        <v>7568584906</v>
      </c>
      <c r="I17" s="9">
        <v>7573599813</v>
      </c>
      <c r="K17" s="9">
        <v>5014907</v>
      </c>
      <c r="M17" s="9">
        <v>7568584906</v>
      </c>
    </row>
    <row r="18" spans="1:13" ht="21.75" customHeight="1" x14ac:dyDescent="0.2">
      <c r="A18" s="8" t="s">
        <v>176</v>
      </c>
      <c r="C18" s="9">
        <v>5415725451</v>
      </c>
      <c r="E18" s="9">
        <v>27929332</v>
      </c>
      <c r="G18" s="9">
        <v>5387796119</v>
      </c>
      <c r="I18" s="9">
        <v>5415725451</v>
      </c>
      <c r="K18" s="9">
        <v>27929332</v>
      </c>
      <c r="M18" s="9">
        <v>5387796119</v>
      </c>
    </row>
    <row r="19" spans="1:13" ht="21.75" customHeight="1" x14ac:dyDescent="0.2">
      <c r="A19" s="8" t="s">
        <v>177</v>
      </c>
      <c r="C19" s="9">
        <v>17320329527</v>
      </c>
      <c r="E19" s="9">
        <v>91489857</v>
      </c>
      <c r="G19" s="9">
        <v>17228839670</v>
      </c>
      <c r="I19" s="9">
        <v>17320329527</v>
      </c>
      <c r="K19" s="9">
        <v>91489857</v>
      </c>
      <c r="M19" s="9">
        <v>17228839670</v>
      </c>
    </row>
    <row r="20" spans="1:13" ht="21.75" customHeight="1" x14ac:dyDescent="0.2">
      <c r="A20" s="8" t="s">
        <v>178</v>
      </c>
      <c r="C20" s="9">
        <v>26480</v>
      </c>
      <c r="E20" s="9">
        <v>0</v>
      </c>
      <c r="G20" s="9">
        <v>26480</v>
      </c>
      <c r="I20" s="9">
        <v>26480</v>
      </c>
      <c r="K20" s="9">
        <v>0</v>
      </c>
      <c r="M20" s="9">
        <v>26480</v>
      </c>
    </row>
    <row r="21" spans="1:13" ht="21.75" customHeight="1" x14ac:dyDescent="0.2">
      <c r="A21" s="8" t="s">
        <v>179</v>
      </c>
      <c r="C21" s="9">
        <v>6009976535</v>
      </c>
      <c r="E21" s="9">
        <v>51725860</v>
      </c>
      <c r="G21" s="9">
        <v>5958250675</v>
      </c>
      <c r="I21" s="9">
        <v>6009976535</v>
      </c>
      <c r="K21" s="9">
        <v>51725860</v>
      </c>
      <c r="M21" s="9">
        <v>5958250675</v>
      </c>
    </row>
    <row r="22" spans="1:13" ht="21.75" customHeight="1" x14ac:dyDescent="0.2">
      <c r="A22" s="8" t="s">
        <v>180</v>
      </c>
      <c r="C22" s="9">
        <v>4176541454</v>
      </c>
      <c r="E22" s="9">
        <v>7492070</v>
      </c>
      <c r="G22" s="9">
        <v>4169049384</v>
      </c>
      <c r="I22" s="9">
        <v>4176541454</v>
      </c>
      <c r="K22" s="9">
        <v>7492070</v>
      </c>
      <c r="M22" s="9">
        <v>4169049384</v>
      </c>
    </row>
    <row r="23" spans="1:13" ht="21.75" customHeight="1" x14ac:dyDescent="0.2">
      <c r="A23" s="8" t="s">
        <v>181</v>
      </c>
      <c r="C23" s="9">
        <v>9792076299</v>
      </c>
      <c r="E23" s="9">
        <v>6135927</v>
      </c>
      <c r="G23" s="9">
        <v>9785940372</v>
      </c>
      <c r="I23" s="9">
        <v>9792076299</v>
      </c>
      <c r="K23" s="9">
        <v>6135927</v>
      </c>
      <c r="M23" s="9">
        <v>9785940372</v>
      </c>
    </row>
    <row r="24" spans="1:13" ht="21.75" customHeight="1" x14ac:dyDescent="0.2">
      <c r="A24" s="8" t="s">
        <v>182</v>
      </c>
      <c r="C24" s="9">
        <v>8487095060</v>
      </c>
      <c r="E24" s="9">
        <v>5605487</v>
      </c>
      <c r="G24" s="9">
        <v>8481489573</v>
      </c>
      <c r="I24" s="9">
        <v>8487095060</v>
      </c>
      <c r="K24" s="9">
        <v>5605487</v>
      </c>
      <c r="M24" s="9">
        <v>8481489573</v>
      </c>
    </row>
    <row r="25" spans="1:13" ht="21.75" customHeight="1" x14ac:dyDescent="0.2">
      <c r="A25" s="8" t="s">
        <v>183</v>
      </c>
      <c r="C25" s="9">
        <v>2700286472</v>
      </c>
      <c r="E25" s="9">
        <v>4385010</v>
      </c>
      <c r="G25" s="9">
        <v>2695901462</v>
      </c>
      <c r="I25" s="9">
        <v>2700286472</v>
      </c>
      <c r="K25" s="9">
        <v>4385010</v>
      </c>
      <c r="M25" s="9">
        <v>2695901462</v>
      </c>
    </row>
    <row r="26" spans="1:13" ht="21.75" customHeight="1" x14ac:dyDescent="0.2">
      <c r="A26" s="8" t="s">
        <v>265</v>
      </c>
      <c r="C26" s="9">
        <v>7172131148</v>
      </c>
      <c r="E26" s="9">
        <v>0</v>
      </c>
      <c r="G26" s="9">
        <v>7172131148</v>
      </c>
      <c r="I26" s="9">
        <v>7172131148</v>
      </c>
      <c r="K26" s="9">
        <v>0</v>
      </c>
      <c r="M26" s="9">
        <v>7172131148</v>
      </c>
    </row>
    <row r="27" spans="1:13" ht="21.75" customHeight="1" x14ac:dyDescent="0.2">
      <c r="A27" s="8" t="s">
        <v>266</v>
      </c>
      <c r="C27" s="9">
        <v>5267317538</v>
      </c>
      <c r="E27" s="9">
        <v>0</v>
      </c>
      <c r="G27" s="9">
        <v>5267317538</v>
      </c>
      <c r="I27" s="9">
        <v>5267317538</v>
      </c>
      <c r="K27" s="9">
        <v>0</v>
      </c>
      <c r="M27" s="9">
        <v>5267317538</v>
      </c>
    </row>
    <row r="28" spans="1:13" ht="21.75" customHeight="1" x14ac:dyDescent="0.2">
      <c r="A28" s="8" t="s">
        <v>184</v>
      </c>
      <c r="C28" s="9">
        <v>21217402079</v>
      </c>
      <c r="E28" s="9">
        <v>112075960</v>
      </c>
      <c r="G28" s="9">
        <v>21105326119</v>
      </c>
      <c r="I28" s="9">
        <v>21217402079</v>
      </c>
      <c r="K28" s="9">
        <v>112075960</v>
      </c>
      <c r="M28" s="9">
        <v>21105326119</v>
      </c>
    </row>
    <row r="29" spans="1:13" ht="21.75" customHeight="1" x14ac:dyDescent="0.2">
      <c r="A29" s="8" t="s">
        <v>267</v>
      </c>
      <c r="C29" s="9">
        <v>10593652993</v>
      </c>
      <c r="E29" s="9">
        <v>0</v>
      </c>
      <c r="G29" s="9">
        <v>10593652993</v>
      </c>
      <c r="I29" s="9">
        <v>10593652993</v>
      </c>
      <c r="K29" s="9">
        <v>0</v>
      </c>
      <c r="M29" s="9">
        <v>10593652993</v>
      </c>
    </row>
    <row r="30" spans="1:13" ht="21.75" customHeight="1" x14ac:dyDescent="0.2">
      <c r="A30" s="8" t="s">
        <v>185</v>
      </c>
      <c r="C30" s="9">
        <v>2840678227</v>
      </c>
      <c r="E30" s="9">
        <v>11561668</v>
      </c>
      <c r="G30" s="9">
        <v>2829116559</v>
      </c>
      <c r="I30" s="9">
        <v>2840678227</v>
      </c>
      <c r="K30" s="9">
        <v>11561668</v>
      </c>
      <c r="M30" s="9">
        <v>2829116559</v>
      </c>
    </row>
    <row r="31" spans="1:13" ht="21.75" customHeight="1" x14ac:dyDescent="0.2">
      <c r="A31" s="8" t="s">
        <v>186</v>
      </c>
      <c r="C31" s="9">
        <v>15976029945</v>
      </c>
      <c r="E31" s="9">
        <v>93179365</v>
      </c>
      <c r="G31" s="9">
        <v>15882850580</v>
      </c>
      <c r="I31" s="9">
        <v>15976029945</v>
      </c>
      <c r="K31" s="9">
        <v>93179365</v>
      </c>
      <c r="M31" s="9">
        <v>15882850580</v>
      </c>
    </row>
    <row r="32" spans="1:13" ht="21.75" customHeight="1" x14ac:dyDescent="0.2">
      <c r="A32" s="8" t="s">
        <v>187</v>
      </c>
      <c r="C32" s="9">
        <v>21673641845</v>
      </c>
      <c r="E32" s="9">
        <v>80922323</v>
      </c>
      <c r="G32" s="9">
        <v>21592719522</v>
      </c>
      <c r="I32" s="9">
        <v>21673641845</v>
      </c>
      <c r="K32" s="9">
        <v>80922323</v>
      </c>
      <c r="M32" s="9">
        <v>21592719522</v>
      </c>
    </row>
    <row r="33" spans="1:13" ht="21.75" customHeight="1" x14ac:dyDescent="0.2">
      <c r="A33" s="8" t="s">
        <v>188</v>
      </c>
      <c r="C33" s="9">
        <v>53374544350</v>
      </c>
      <c r="E33" s="9">
        <v>324820262</v>
      </c>
      <c r="G33" s="9">
        <v>53049724088</v>
      </c>
      <c r="I33" s="9">
        <v>53374544350</v>
      </c>
      <c r="K33" s="9">
        <v>324820262</v>
      </c>
      <c r="M33" s="9">
        <v>53049724088</v>
      </c>
    </row>
    <row r="34" spans="1:13" ht="21.75" customHeight="1" x14ac:dyDescent="0.2">
      <c r="A34" s="8" t="s">
        <v>268</v>
      </c>
      <c r="C34" s="9">
        <v>2534748663</v>
      </c>
      <c r="E34" s="9">
        <v>0</v>
      </c>
      <c r="G34" s="9">
        <v>2534748663</v>
      </c>
      <c r="I34" s="9">
        <v>2534748663</v>
      </c>
      <c r="K34" s="9">
        <v>0</v>
      </c>
      <c r="M34" s="9">
        <v>2534748663</v>
      </c>
    </row>
    <row r="35" spans="1:13" ht="21.75" customHeight="1" x14ac:dyDescent="0.2">
      <c r="A35" s="8" t="s">
        <v>189</v>
      </c>
      <c r="C35" s="9">
        <v>43288794102</v>
      </c>
      <c r="E35" s="9">
        <v>0</v>
      </c>
      <c r="G35" s="9">
        <v>43288794102</v>
      </c>
      <c r="I35" s="9">
        <v>43288794102</v>
      </c>
      <c r="K35" s="9">
        <v>0</v>
      </c>
      <c r="M35" s="9">
        <v>43288794102</v>
      </c>
    </row>
    <row r="36" spans="1:13" ht="21.75" customHeight="1" x14ac:dyDescent="0.2">
      <c r="A36" s="8" t="s">
        <v>190</v>
      </c>
      <c r="C36" s="9">
        <v>42330857179</v>
      </c>
      <c r="E36" s="9">
        <v>56656809</v>
      </c>
      <c r="G36" s="9">
        <v>42274200370</v>
      </c>
      <c r="I36" s="9">
        <v>42330857179</v>
      </c>
      <c r="K36" s="9">
        <v>56656809</v>
      </c>
      <c r="M36" s="9">
        <v>42274200370</v>
      </c>
    </row>
    <row r="37" spans="1:13" ht="21.75" customHeight="1" x14ac:dyDescent="0.2">
      <c r="A37" s="8" t="s">
        <v>191</v>
      </c>
      <c r="C37" s="9">
        <v>2990667264</v>
      </c>
      <c r="E37" s="9">
        <v>32215749</v>
      </c>
      <c r="G37" s="9">
        <v>2958451515</v>
      </c>
      <c r="I37" s="9">
        <v>2990667264</v>
      </c>
      <c r="K37" s="9">
        <v>32215749</v>
      </c>
      <c r="M37" s="9">
        <v>2958451515</v>
      </c>
    </row>
    <row r="38" spans="1:13" ht="21.75" customHeight="1" x14ac:dyDescent="0.2">
      <c r="A38" s="8" t="s">
        <v>192</v>
      </c>
      <c r="C38" s="9">
        <v>1793858710</v>
      </c>
      <c r="E38" s="9">
        <v>7515767</v>
      </c>
      <c r="G38" s="9">
        <v>1786342943</v>
      </c>
      <c r="I38" s="9">
        <v>1793858710</v>
      </c>
      <c r="K38" s="9">
        <v>7515767</v>
      </c>
      <c r="M38" s="9">
        <v>1786342943</v>
      </c>
    </row>
    <row r="39" spans="1:13" ht="21.75" customHeight="1" x14ac:dyDescent="0.2">
      <c r="A39" s="8" t="s">
        <v>193</v>
      </c>
      <c r="C39" s="9">
        <v>12095999978</v>
      </c>
      <c r="E39" s="9">
        <v>9667960</v>
      </c>
      <c r="G39" s="9">
        <v>12086332018</v>
      </c>
      <c r="I39" s="9">
        <v>12095999978</v>
      </c>
      <c r="K39" s="9">
        <v>9667960</v>
      </c>
      <c r="M39" s="9">
        <v>12086332018</v>
      </c>
    </row>
    <row r="40" spans="1:13" ht="21.75" customHeight="1" x14ac:dyDescent="0.2">
      <c r="A40" s="8" t="s">
        <v>194</v>
      </c>
      <c r="C40" s="9">
        <v>137839227138</v>
      </c>
      <c r="E40" s="9">
        <v>476468910</v>
      </c>
      <c r="G40" s="9">
        <v>137362758228</v>
      </c>
      <c r="I40" s="9">
        <v>137839227138</v>
      </c>
      <c r="K40" s="9">
        <v>476468910</v>
      </c>
      <c r="M40" s="9">
        <v>137362758228</v>
      </c>
    </row>
    <row r="41" spans="1:13" ht="21.75" customHeight="1" x14ac:dyDescent="0.2">
      <c r="A41" s="8" t="s">
        <v>195</v>
      </c>
      <c r="C41" s="9">
        <v>30803332920</v>
      </c>
      <c r="E41" s="9">
        <v>134800951</v>
      </c>
      <c r="G41" s="9">
        <v>30668531969</v>
      </c>
      <c r="I41" s="9">
        <v>30803332920</v>
      </c>
      <c r="K41" s="9">
        <v>134800951</v>
      </c>
      <c r="M41" s="9">
        <v>30668531969</v>
      </c>
    </row>
    <row r="42" spans="1:13" ht="21.75" customHeight="1" x14ac:dyDescent="0.2">
      <c r="A42" s="8" t="s">
        <v>196</v>
      </c>
      <c r="C42" s="9">
        <v>60997978636</v>
      </c>
      <c r="E42" s="9">
        <v>264118617</v>
      </c>
      <c r="G42" s="9">
        <v>60733860019</v>
      </c>
      <c r="I42" s="9">
        <v>60997978636</v>
      </c>
      <c r="K42" s="9">
        <v>264118617</v>
      </c>
      <c r="M42" s="9">
        <v>60733860019</v>
      </c>
    </row>
    <row r="43" spans="1:13" ht="21.75" customHeight="1" x14ac:dyDescent="0.2">
      <c r="A43" s="8" t="s">
        <v>197</v>
      </c>
      <c r="C43" s="9">
        <v>21091424957</v>
      </c>
      <c r="E43" s="9">
        <v>90981444</v>
      </c>
      <c r="G43" s="9">
        <v>21000443513</v>
      </c>
      <c r="I43" s="9">
        <v>21091424957</v>
      </c>
      <c r="K43" s="9">
        <v>90981444</v>
      </c>
      <c r="M43" s="9">
        <v>21000443513</v>
      </c>
    </row>
    <row r="44" spans="1:13" ht="21.75" customHeight="1" x14ac:dyDescent="0.2">
      <c r="A44" s="8" t="s">
        <v>198</v>
      </c>
      <c r="C44" s="9">
        <v>27750963399</v>
      </c>
      <c r="E44" s="9">
        <v>156444865</v>
      </c>
      <c r="G44" s="9">
        <v>27594518534</v>
      </c>
      <c r="I44" s="9">
        <v>27750963399</v>
      </c>
      <c r="K44" s="9">
        <v>156444865</v>
      </c>
      <c r="M44" s="9">
        <v>27594518534</v>
      </c>
    </row>
    <row r="45" spans="1:13" ht="21.75" customHeight="1" x14ac:dyDescent="0.2">
      <c r="A45" s="8" t="s">
        <v>199</v>
      </c>
      <c r="C45" s="9">
        <v>2352379968</v>
      </c>
      <c r="E45" s="9">
        <v>5699155</v>
      </c>
      <c r="G45" s="9">
        <v>2346680813</v>
      </c>
      <c r="I45" s="9">
        <v>2352379968</v>
      </c>
      <c r="K45" s="9">
        <v>5699155</v>
      </c>
      <c r="M45" s="9">
        <v>2346680813</v>
      </c>
    </row>
    <row r="46" spans="1:13" ht="21.75" customHeight="1" x14ac:dyDescent="0.2">
      <c r="A46" s="8" t="s">
        <v>200</v>
      </c>
      <c r="C46" s="9">
        <v>25481542038</v>
      </c>
      <c r="E46" s="9">
        <v>243957024</v>
      </c>
      <c r="G46" s="9">
        <v>25237585014</v>
      </c>
      <c r="I46" s="9">
        <v>25481542038</v>
      </c>
      <c r="K46" s="9">
        <v>243957024</v>
      </c>
      <c r="M46" s="9">
        <v>25237585014</v>
      </c>
    </row>
    <row r="47" spans="1:13" ht="21.75" customHeight="1" x14ac:dyDescent="0.2">
      <c r="A47" s="8" t="s">
        <v>201</v>
      </c>
      <c r="C47" s="9">
        <v>16614356148</v>
      </c>
      <c r="E47" s="9">
        <v>349363138</v>
      </c>
      <c r="G47" s="9">
        <v>16264993010</v>
      </c>
      <c r="I47" s="9">
        <v>16614356148</v>
      </c>
      <c r="K47" s="9">
        <v>349363138</v>
      </c>
      <c r="M47" s="9">
        <v>16264993010</v>
      </c>
    </row>
    <row r="48" spans="1:13" ht="21.75" customHeight="1" x14ac:dyDescent="0.2">
      <c r="A48" s="8" t="s">
        <v>202</v>
      </c>
      <c r="C48" s="9">
        <v>1989150675</v>
      </c>
      <c r="E48" s="9">
        <v>38898187</v>
      </c>
      <c r="G48" s="9">
        <v>1950252488</v>
      </c>
      <c r="I48" s="9">
        <v>1989150675</v>
      </c>
      <c r="K48" s="9">
        <v>38898187</v>
      </c>
      <c r="M48" s="9">
        <v>1950252488</v>
      </c>
    </row>
    <row r="49" spans="1:13" ht="21.75" customHeight="1" x14ac:dyDescent="0.2">
      <c r="A49" s="8" t="s">
        <v>203</v>
      </c>
      <c r="C49" s="9">
        <v>12235616426</v>
      </c>
      <c r="E49" s="9">
        <v>275252217</v>
      </c>
      <c r="G49" s="9">
        <v>11960364209</v>
      </c>
      <c r="I49" s="9">
        <v>12235616426</v>
      </c>
      <c r="K49" s="9">
        <v>275252217</v>
      </c>
      <c r="M49" s="9">
        <v>11960364209</v>
      </c>
    </row>
    <row r="50" spans="1:13" ht="21.75" customHeight="1" x14ac:dyDescent="0.2">
      <c r="A50" s="8" t="s">
        <v>204</v>
      </c>
      <c r="C50" s="9">
        <v>18783780813</v>
      </c>
      <c r="E50" s="9">
        <v>422559611</v>
      </c>
      <c r="G50" s="9">
        <v>18361221202</v>
      </c>
      <c r="I50" s="9">
        <v>18783780813</v>
      </c>
      <c r="K50" s="9">
        <v>422559611</v>
      </c>
      <c r="M50" s="9">
        <v>18361221202</v>
      </c>
    </row>
    <row r="51" spans="1:13" ht="21.75" customHeight="1" x14ac:dyDescent="0.2">
      <c r="A51" s="8" t="s">
        <v>205</v>
      </c>
      <c r="C51" s="9">
        <v>1192109583</v>
      </c>
      <c r="E51" s="9">
        <v>26817677</v>
      </c>
      <c r="G51" s="9">
        <v>1165291906</v>
      </c>
      <c r="I51" s="9">
        <v>1192109583</v>
      </c>
      <c r="K51" s="9">
        <v>26817677</v>
      </c>
      <c r="M51" s="9">
        <v>1165291906</v>
      </c>
    </row>
    <row r="52" spans="1:13" ht="21.75" customHeight="1" x14ac:dyDescent="0.2">
      <c r="A52" s="8" t="s">
        <v>206</v>
      </c>
      <c r="C52" s="9">
        <v>3013344645</v>
      </c>
      <c r="E52" s="9">
        <v>36537252</v>
      </c>
      <c r="G52" s="9">
        <v>2976807393</v>
      </c>
      <c r="I52" s="9">
        <v>3013344645</v>
      </c>
      <c r="K52" s="9">
        <v>36537252</v>
      </c>
      <c r="M52" s="9">
        <v>2976807393</v>
      </c>
    </row>
    <row r="53" spans="1:13" ht="21.75" customHeight="1" x14ac:dyDescent="0.2">
      <c r="A53" s="8" t="s">
        <v>207</v>
      </c>
      <c r="C53" s="9">
        <v>2899726018</v>
      </c>
      <c r="E53" s="9">
        <v>37328797</v>
      </c>
      <c r="G53" s="9">
        <v>2862397221</v>
      </c>
      <c r="I53" s="9">
        <v>2899726018</v>
      </c>
      <c r="K53" s="9">
        <v>37328797</v>
      </c>
      <c r="M53" s="9">
        <v>2862397221</v>
      </c>
    </row>
    <row r="54" spans="1:13" ht="21.75" customHeight="1" x14ac:dyDescent="0.2">
      <c r="A54" s="8" t="s">
        <v>208</v>
      </c>
      <c r="C54" s="9">
        <v>17899056760</v>
      </c>
      <c r="E54" s="9">
        <v>243787823</v>
      </c>
      <c r="G54" s="9">
        <v>17655268937</v>
      </c>
      <c r="I54" s="9">
        <v>17899056760</v>
      </c>
      <c r="K54" s="9">
        <v>243787823</v>
      </c>
      <c r="M54" s="9">
        <v>17655268937</v>
      </c>
    </row>
    <row r="55" spans="1:13" ht="21.75" customHeight="1" x14ac:dyDescent="0.2">
      <c r="A55" s="8" t="s">
        <v>209</v>
      </c>
      <c r="C55" s="9">
        <v>13112883276</v>
      </c>
      <c r="E55" s="9">
        <v>188379075</v>
      </c>
      <c r="G55" s="9">
        <v>12924504201</v>
      </c>
      <c r="I55" s="9">
        <v>13112883276</v>
      </c>
      <c r="K55" s="9">
        <v>188379075</v>
      </c>
      <c r="M55" s="9">
        <v>12924504201</v>
      </c>
    </row>
    <row r="56" spans="1:13" ht="21.75" customHeight="1" x14ac:dyDescent="0.2">
      <c r="A56" s="8" t="s">
        <v>210</v>
      </c>
      <c r="C56" s="9">
        <v>7652939283</v>
      </c>
      <c r="E56" s="9">
        <v>0</v>
      </c>
      <c r="G56" s="9">
        <v>7652939283</v>
      </c>
      <c r="I56" s="9">
        <v>7652939283</v>
      </c>
      <c r="K56" s="9">
        <v>0</v>
      </c>
      <c r="M56" s="9">
        <v>7652939283</v>
      </c>
    </row>
    <row r="57" spans="1:13" ht="21.75" customHeight="1" x14ac:dyDescent="0.2">
      <c r="A57" s="8" t="s">
        <v>211</v>
      </c>
      <c r="C57" s="9">
        <v>2232083280</v>
      </c>
      <c r="E57" s="9">
        <v>38699699</v>
      </c>
      <c r="G57" s="9">
        <v>2193383581</v>
      </c>
      <c r="I57" s="9">
        <v>2232083280</v>
      </c>
      <c r="K57" s="9">
        <v>38699699</v>
      </c>
      <c r="M57" s="9">
        <v>2193383581</v>
      </c>
    </row>
    <row r="58" spans="1:13" ht="21.75" customHeight="1" x14ac:dyDescent="0.2">
      <c r="A58" s="8" t="s">
        <v>212</v>
      </c>
      <c r="C58" s="9">
        <v>10198514788</v>
      </c>
      <c r="E58" s="9">
        <v>197284542</v>
      </c>
      <c r="G58" s="9">
        <v>10001230246</v>
      </c>
      <c r="I58" s="9">
        <v>10198514788</v>
      </c>
      <c r="K58" s="9">
        <v>197284542</v>
      </c>
      <c r="M58" s="9">
        <v>10001230246</v>
      </c>
    </row>
    <row r="59" spans="1:13" ht="21.75" customHeight="1" x14ac:dyDescent="0.2">
      <c r="A59" s="8" t="s">
        <v>213</v>
      </c>
      <c r="C59" s="9">
        <v>4461493150</v>
      </c>
      <c r="E59" s="9">
        <v>0</v>
      </c>
      <c r="G59" s="9">
        <v>4461493150</v>
      </c>
      <c r="I59" s="9">
        <v>4461493150</v>
      </c>
      <c r="K59" s="9">
        <v>0</v>
      </c>
      <c r="M59" s="9">
        <v>4461493150</v>
      </c>
    </row>
    <row r="60" spans="1:13" ht="21.75" customHeight="1" x14ac:dyDescent="0.2">
      <c r="A60" s="8" t="s">
        <v>214</v>
      </c>
      <c r="C60" s="9">
        <v>391124380</v>
      </c>
      <c r="E60" s="9">
        <v>8491309</v>
      </c>
      <c r="G60" s="9">
        <v>382633071</v>
      </c>
      <c r="I60" s="9">
        <v>391124380</v>
      </c>
      <c r="K60" s="9">
        <v>8491309</v>
      </c>
      <c r="M60" s="9">
        <v>382633071</v>
      </c>
    </row>
    <row r="61" spans="1:13" ht="21.75" customHeight="1" x14ac:dyDescent="0.2">
      <c r="A61" s="11" t="s">
        <v>215</v>
      </c>
      <c r="C61" s="13">
        <v>1309128493</v>
      </c>
      <c r="E61" s="13">
        <v>0</v>
      </c>
      <c r="G61" s="13">
        <v>1309128493</v>
      </c>
      <c r="I61" s="13">
        <v>1309128493</v>
      </c>
      <c r="K61" s="13">
        <v>0</v>
      </c>
      <c r="M61" s="13">
        <v>1309128493</v>
      </c>
    </row>
    <row r="62" spans="1:13" ht="21.75" customHeight="1" x14ac:dyDescent="0.2">
      <c r="A62" s="15" t="s">
        <v>35</v>
      </c>
      <c r="C62" s="16">
        <v>791542155072</v>
      </c>
      <c r="E62" s="16">
        <v>4342230048</v>
      </c>
      <c r="G62" s="16">
        <v>787199925024</v>
      </c>
      <c r="I62" s="16">
        <f>SUM(I8:I61)</f>
        <v>791542155072</v>
      </c>
      <c r="K62" s="16">
        <v>4342230048</v>
      </c>
      <c r="M62" s="16">
        <v>787199925024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13"/>
  <sheetViews>
    <sheetView rightToLeft="1" workbookViewId="0">
      <selection activeCell="A8" sqref="A8:A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20.5703125" customWidth="1"/>
    <col min="18" max="18" width="1.28515625" customWidth="1"/>
    <col min="19" max="19" width="0.28515625" customWidth="1"/>
  </cols>
  <sheetData>
    <row r="1" spans="1:1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8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4.45" customHeight="1" x14ac:dyDescent="0.2"/>
    <row r="5" spans="1:18" ht="14.45" customHeight="1" x14ac:dyDescent="0.2">
      <c r="A5" s="70" t="s">
        <v>285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 x14ac:dyDescent="0.2">
      <c r="A6" s="71" t="s">
        <v>220</v>
      </c>
      <c r="C6" s="71" t="s">
        <v>236</v>
      </c>
      <c r="D6" s="71"/>
      <c r="E6" s="71"/>
      <c r="F6" s="71"/>
      <c r="G6" s="71"/>
      <c r="H6" s="71"/>
      <c r="I6" s="71"/>
      <c r="K6" s="71" t="s">
        <v>237</v>
      </c>
      <c r="L6" s="71"/>
      <c r="M6" s="71"/>
      <c r="N6" s="71"/>
      <c r="O6" s="71"/>
      <c r="P6" s="71"/>
      <c r="Q6" s="71"/>
      <c r="R6" s="71"/>
    </row>
    <row r="7" spans="1:18" ht="35.25" customHeight="1" x14ac:dyDescent="0.2">
      <c r="A7" s="71"/>
      <c r="C7" s="22" t="s">
        <v>13</v>
      </c>
      <c r="D7" s="3"/>
      <c r="E7" s="22" t="s">
        <v>286</v>
      </c>
      <c r="F7" s="3"/>
      <c r="G7" s="22" t="s">
        <v>287</v>
      </c>
      <c r="H7" s="3"/>
      <c r="I7" s="22" t="s">
        <v>288</v>
      </c>
      <c r="K7" s="22" t="s">
        <v>13</v>
      </c>
      <c r="L7" s="3"/>
      <c r="M7" s="22" t="s">
        <v>286</v>
      </c>
      <c r="N7" s="3"/>
      <c r="O7" s="22" t="s">
        <v>287</v>
      </c>
      <c r="P7" s="3"/>
      <c r="Q7" s="87" t="s">
        <v>288</v>
      </c>
      <c r="R7" s="87"/>
    </row>
    <row r="8" spans="1:18" ht="21.75" customHeight="1" x14ac:dyDescent="0.45">
      <c r="A8" s="5" t="s">
        <v>33</v>
      </c>
      <c r="C8" s="33">
        <v>4692065</v>
      </c>
      <c r="D8" s="34"/>
      <c r="E8" s="33">
        <v>8217666672</v>
      </c>
      <c r="F8" s="34"/>
      <c r="G8" s="33">
        <v>8194906653</v>
      </c>
      <c r="H8" s="34"/>
      <c r="I8" s="33">
        <v>22760019</v>
      </c>
      <c r="J8" s="34"/>
      <c r="K8" s="33">
        <v>4692065</v>
      </c>
      <c r="L8" s="34"/>
      <c r="M8" s="33">
        <v>8217666672</v>
      </c>
      <c r="N8" s="34"/>
      <c r="O8" s="33">
        <v>8194906653</v>
      </c>
      <c r="P8" s="34"/>
      <c r="Q8" s="23">
        <v>71945675</v>
      </c>
      <c r="R8" s="34"/>
    </row>
    <row r="9" spans="1:18" ht="21.75" customHeight="1" x14ac:dyDescent="0.45">
      <c r="A9" s="8" t="s">
        <v>34</v>
      </c>
      <c r="C9" s="35">
        <v>12083</v>
      </c>
      <c r="D9" s="34"/>
      <c r="E9" s="35">
        <v>12769490047</v>
      </c>
      <c r="F9" s="34"/>
      <c r="G9" s="35">
        <v>18124500000</v>
      </c>
      <c r="H9" s="34"/>
      <c r="I9" s="35">
        <v>-5355009953</v>
      </c>
      <c r="J9" s="34"/>
      <c r="K9" s="35">
        <v>12083</v>
      </c>
      <c r="L9" s="34"/>
      <c r="M9" s="35">
        <v>12769490047</v>
      </c>
      <c r="N9" s="34"/>
      <c r="O9" s="35">
        <v>18124500000</v>
      </c>
      <c r="P9" s="34"/>
      <c r="Q9" s="23">
        <v>7666220</v>
      </c>
      <c r="R9" s="34"/>
    </row>
    <row r="10" spans="1:18" ht="21.75" customHeight="1" x14ac:dyDescent="0.45">
      <c r="A10" s="8" t="s">
        <v>32</v>
      </c>
      <c r="C10" s="35">
        <v>668387</v>
      </c>
      <c r="D10" s="34"/>
      <c r="E10" s="35">
        <v>10644370876</v>
      </c>
      <c r="F10" s="34"/>
      <c r="G10" s="35">
        <v>10716934827</v>
      </c>
      <c r="H10" s="34"/>
      <c r="I10" s="35">
        <v>-72563951</v>
      </c>
      <c r="J10" s="34"/>
      <c r="K10" s="35">
        <v>668387</v>
      </c>
      <c r="L10" s="34"/>
      <c r="M10" s="35">
        <v>10644370876</v>
      </c>
      <c r="N10" s="34"/>
      <c r="O10" s="35">
        <v>10716934827</v>
      </c>
      <c r="P10" s="34"/>
      <c r="Q10" s="23">
        <f>-8850977</f>
        <v>-8850977</v>
      </c>
      <c r="R10" s="34"/>
    </row>
    <row r="11" spans="1:18" ht="21.75" customHeight="1" x14ac:dyDescent="0.45">
      <c r="A11" s="8" t="s">
        <v>27</v>
      </c>
      <c r="C11" s="35">
        <v>2</v>
      </c>
      <c r="D11" s="34"/>
      <c r="E11" s="35">
        <v>2</v>
      </c>
      <c r="F11" s="34"/>
      <c r="G11" s="35">
        <v>4761</v>
      </c>
      <c r="H11" s="34"/>
      <c r="I11" s="35">
        <v>-4759</v>
      </c>
      <c r="J11" s="34"/>
      <c r="K11" s="35">
        <v>2</v>
      </c>
      <c r="L11" s="34"/>
      <c r="M11" s="35">
        <v>2</v>
      </c>
      <c r="N11" s="34"/>
      <c r="O11" s="35">
        <v>4761</v>
      </c>
      <c r="P11" s="34"/>
      <c r="Q11" s="23">
        <f>-4759</f>
        <v>-4759</v>
      </c>
      <c r="R11" s="34"/>
    </row>
    <row r="12" spans="1:18" ht="21.75" customHeight="1" x14ac:dyDescent="0.45">
      <c r="A12" s="11" t="s">
        <v>117</v>
      </c>
      <c r="C12" s="36">
        <v>2050000</v>
      </c>
      <c r="D12" s="34"/>
      <c r="E12" s="36">
        <v>1840851861875</v>
      </c>
      <c r="F12" s="34"/>
      <c r="G12" s="36">
        <v>1890167345062</v>
      </c>
      <c r="H12" s="34"/>
      <c r="I12" s="36">
        <v>-49315483187</v>
      </c>
      <c r="J12" s="34"/>
      <c r="K12" s="36">
        <v>2050000</v>
      </c>
      <c r="L12" s="34"/>
      <c r="M12" s="36">
        <v>1840851861875</v>
      </c>
      <c r="N12" s="34"/>
      <c r="O12" s="36">
        <v>1890167345062</v>
      </c>
      <c r="P12" s="34"/>
      <c r="Q12" s="23">
        <f>-49267345062</f>
        <v>-49267345062</v>
      </c>
      <c r="R12" s="34"/>
    </row>
    <row r="13" spans="1:18" ht="21.75" customHeight="1" x14ac:dyDescent="0.2">
      <c r="A13" s="15" t="s">
        <v>35</v>
      </c>
      <c r="C13" s="37">
        <v>7422537</v>
      </c>
      <c r="D13" s="34"/>
      <c r="E13" s="37">
        <v>1872483389472</v>
      </c>
      <c r="F13" s="34"/>
      <c r="G13" s="37">
        <v>1927203691303</v>
      </c>
      <c r="H13" s="34"/>
      <c r="I13" s="37">
        <v>-54720301831</v>
      </c>
      <c r="J13" s="34"/>
      <c r="K13" s="37">
        <v>7422537</v>
      </c>
      <c r="L13" s="34"/>
      <c r="M13" s="37">
        <v>1872483389472</v>
      </c>
      <c r="N13" s="34"/>
      <c r="O13" s="37">
        <v>1927203691303</v>
      </c>
      <c r="P13" s="34"/>
      <c r="Q13" s="86">
        <f>SUM(Q8:Q12)</f>
        <v>-49196588903</v>
      </c>
      <c r="R13" s="86"/>
    </row>
  </sheetData>
  <mergeCells count="9">
    <mergeCell ref="Q13:R13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F64D-79F6-4E8B-91E5-70BF2A3090EE}">
  <sheetPr>
    <pageSetUpPr fitToPage="1"/>
  </sheetPr>
  <dimension ref="A1:A9"/>
  <sheetViews>
    <sheetView rightToLeft="1" tabSelected="1" view="pageBreakPreview" zoomScaleNormal="100" zoomScaleSheetLayoutView="100" workbookViewId="0">
      <selection activeCell="L6" sqref="L6"/>
    </sheetView>
  </sheetViews>
  <sheetFormatPr defaultRowHeight="12.75" x14ac:dyDescent="0.2"/>
  <cols>
    <col min="1" max="1" width="17.5703125" customWidth="1"/>
  </cols>
  <sheetData>
    <row r="1" spans="1:1" ht="29.1" customHeight="1" x14ac:dyDescent="0.2"/>
    <row r="2" spans="1:1" ht="21.75" customHeight="1" x14ac:dyDescent="0.2"/>
    <row r="3" spans="1:1" ht="21.75" customHeight="1" x14ac:dyDescent="0.2"/>
    <row r="4" spans="1:1" ht="7.35" customHeight="1" x14ac:dyDescent="0.2"/>
    <row r="5" spans="1:1" ht="123.6" customHeight="1" x14ac:dyDescent="0.2"/>
    <row r="6" spans="1:1" ht="123.6" customHeight="1" x14ac:dyDescent="0.2"/>
    <row r="7" spans="1:1" ht="25.5" x14ac:dyDescent="0.2">
      <c r="A7" s="66"/>
    </row>
    <row r="8" spans="1:1" ht="25.5" x14ac:dyDescent="0.2">
      <c r="A8" s="66"/>
    </row>
    <row r="9" spans="1:1" ht="25.5" x14ac:dyDescent="0.2">
      <c r="A9" s="66"/>
    </row>
  </sheetData>
  <pageMargins left="0.39370078740157483" right="0.39370078740157483" top="0.39370078740157483" bottom="0.39370078740157483" header="0" footer="0"/>
  <pageSetup scale="8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V63"/>
  <sheetViews>
    <sheetView rightToLeft="1" topLeftCell="A36" workbookViewId="0">
      <selection activeCell="A58" sqref="A8:A58"/>
    </sheetView>
  </sheetViews>
  <sheetFormatPr defaultRowHeight="18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7.85546875" style="24" customWidth="1"/>
    <col min="18" max="18" width="1.28515625" customWidth="1"/>
    <col min="19" max="19" width="0.28515625" customWidth="1"/>
    <col min="22" max="22" width="17.28515625" customWidth="1"/>
  </cols>
  <sheetData>
    <row r="1" spans="1:1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8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4.45" customHeight="1" x14ac:dyDescent="0.2"/>
    <row r="5" spans="1:18" ht="14.45" customHeight="1" x14ac:dyDescent="0.2">
      <c r="A5" s="70" t="s">
        <v>289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 x14ac:dyDescent="0.2">
      <c r="A6" s="71" t="s">
        <v>220</v>
      </c>
      <c r="C6" s="71" t="s">
        <v>236</v>
      </c>
      <c r="D6" s="71"/>
      <c r="E6" s="71"/>
      <c r="F6" s="71"/>
      <c r="G6" s="71"/>
      <c r="H6" s="71"/>
      <c r="I6" s="71"/>
      <c r="K6" s="71" t="s">
        <v>237</v>
      </c>
      <c r="L6" s="71"/>
      <c r="M6" s="71"/>
      <c r="N6" s="71"/>
      <c r="O6" s="71"/>
      <c r="P6" s="71"/>
      <c r="Q6" s="71"/>
      <c r="R6" s="71"/>
    </row>
    <row r="7" spans="1:18" ht="34.5" customHeight="1" x14ac:dyDescent="0.2">
      <c r="A7" s="71"/>
      <c r="C7" s="22" t="s">
        <v>13</v>
      </c>
      <c r="D7" s="3"/>
      <c r="E7" s="22" t="s">
        <v>15</v>
      </c>
      <c r="F7" s="3"/>
      <c r="G7" s="22" t="s">
        <v>287</v>
      </c>
      <c r="H7" s="3"/>
      <c r="I7" s="22" t="s">
        <v>290</v>
      </c>
      <c r="K7" s="22" t="s">
        <v>13</v>
      </c>
      <c r="L7" s="3"/>
      <c r="M7" s="22" t="s">
        <v>15</v>
      </c>
      <c r="N7" s="3"/>
      <c r="O7" s="38" t="s">
        <v>287</v>
      </c>
      <c r="P7" s="3"/>
      <c r="Q7" s="87" t="s">
        <v>290</v>
      </c>
      <c r="R7" s="87"/>
    </row>
    <row r="8" spans="1:18" ht="21.75" customHeight="1" x14ac:dyDescent="0.2">
      <c r="A8" s="5" t="s">
        <v>62</v>
      </c>
      <c r="C8" s="6">
        <v>6791000</v>
      </c>
      <c r="E8" s="6">
        <v>234764187080</v>
      </c>
      <c r="G8" s="6">
        <v>200435749565</v>
      </c>
      <c r="I8" s="6">
        <v>34328437515</v>
      </c>
      <c r="K8" s="6">
        <v>6791000</v>
      </c>
      <c r="M8" s="6">
        <v>234764187080</v>
      </c>
      <c r="O8" s="9">
        <f>M8-Q8</f>
        <v>200435749565</v>
      </c>
      <c r="Q8" s="25">
        <v>34328437515</v>
      </c>
    </row>
    <row r="9" spans="1:18" ht="21.75" customHeight="1" x14ac:dyDescent="0.2">
      <c r="A9" s="8" t="s">
        <v>29</v>
      </c>
      <c r="C9" s="9">
        <v>50000000</v>
      </c>
      <c r="E9" s="9">
        <v>618597315000</v>
      </c>
      <c r="G9" s="9">
        <v>604978830000</v>
      </c>
      <c r="I9" s="9">
        <v>13618485000</v>
      </c>
      <c r="K9" s="9">
        <v>50000000</v>
      </c>
      <c r="M9" s="9">
        <v>618597315000</v>
      </c>
      <c r="O9" s="9">
        <f t="shared" ref="O9:O58" si="0">M9-Q9</f>
        <v>604978830000</v>
      </c>
      <c r="Q9" s="25">
        <v>13618485000</v>
      </c>
    </row>
    <row r="10" spans="1:18" ht="21.75" customHeight="1" x14ac:dyDescent="0.2">
      <c r="A10" s="8" t="s">
        <v>20</v>
      </c>
      <c r="C10" s="9">
        <v>32163634</v>
      </c>
      <c r="E10" s="9">
        <v>93806611948</v>
      </c>
      <c r="G10" s="9">
        <v>86421712125</v>
      </c>
      <c r="I10" s="9">
        <v>7384899823</v>
      </c>
      <c r="K10" s="9">
        <v>32163634</v>
      </c>
      <c r="M10" s="9">
        <v>93806611948</v>
      </c>
      <c r="O10" s="9">
        <f t="shared" si="0"/>
        <v>86421712125</v>
      </c>
      <c r="Q10" s="25">
        <v>7384899823</v>
      </c>
    </row>
    <row r="11" spans="1:18" ht="21.75" customHeight="1" x14ac:dyDescent="0.2">
      <c r="A11" s="8" t="s">
        <v>64</v>
      </c>
      <c r="C11" s="9">
        <v>21564</v>
      </c>
      <c r="E11" s="9">
        <v>91726420212</v>
      </c>
      <c r="G11" s="9">
        <v>83544521076</v>
      </c>
      <c r="I11" s="9">
        <v>8181899136</v>
      </c>
      <c r="K11" s="9">
        <v>21564</v>
      </c>
      <c r="M11" s="9">
        <v>91726420212</v>
      </c>
      <c r="O11" s="9">
        <f t="shared" si="0"/>
        <v>83544521076</v>
      </c>
      <c r="Q11" s="25">
        <v>8181899136</v>
      </c>
    </row>
    <row r="12" spans="1:18" ht="21.75" customHeight="1" x14ac:dyDescent="0.2">
      <c r="A12" s="8" t="s">
        <v>63</v>
      </c>
      <c r="C12" s="9">
        <v>7524000</v>
      </c>
      <c r="E12" s="9">
        <v>113319668904</v>
      </c>
      <c r="G12" s="9">
        <v>96929311594</v>
      </c>
      <c r="I12" s="9">
        <v>16390357310</v>
      </c>
      <c r="K12" s="9">
        <v>7524000</v>
      </c>
      <c r="M12" s="9">
        <v>113319668904</v>
      </c>
      <c r="O12" s="9">
        <f t="shared" si="0"/>
        <v>96929311594</v>
      </c>
      <c r="Q12" s="25">
        <v>16390357310</v>
      </c>
    </row>
    <row r="13" spans="1:18" ht="21.75" customHeight="1" x14ac:dyDescent="0.2">
      <c r="A13" s="8" t="s">
        <v>58</v>
      </c>
      <c r="C13" s="9">
        <v>1500000</v>
      </c>
      <c r="E13" s="9">
        <v>32569777406</v>
      </c>
      <c r="G13" s="9">
        <v>28615978125</v>
      </c>
      <c r="I13" s="9">
        <v>3953799281</v>
      </c>
      <c r="K13" s="9">
        <v>1500000</v>
      </c>
      <c r="M13" s="9">
        <v>32569777406</v>
      </c>
      <c r="O13" s="9">
        <f t="shared" si="0"/>
        <v>28615978125</v>
      </c>
      <c r="Q13" s="25">
        <v>3953799281</v>
      </c>
    </row>
    <row r="14" spans="1:18" ht="21.75" customHeight="1" x14ac:dyDescent="0.2">
      <c r="A14" s="8" t="s">
        <v>26</v>
      </c>
      <c r="C14" s="9">
        <v>29431752</v>
      </c>
      <c r="E14" s="9">
        <v>567578681666</v>
      </c>
      <c r="G14" s="9">
        <v>521645767737</v>
      </c>
      <c r="I14" s="9">
        <v>45932913929</v>
      </c>
      <c r="K14" s="9">
        <v>29431752</v>
      </c>
      <c r="M14" s="9">
        <v>567578681666</v>
      </c>
      <c r="O14" s="9">
        <f t="shared" si="0"/>
        <v>521645767737</v>
      </c>
      <c r="Q14" s="25">
        <v>45932913929</v>
      </c>
    </row>
    <row r="15" spans="1:18" ht="21.75" customHeight="1" x14ac:dyDescent="0.2">
      <c r="A15" s="8" t="s">
        <v>71</v>
      </c>
      <c r="C15" s="9">
        <v>66412351</v>
      </c>
      <c r="E15" s="9">
        <v>1011762946050</v>
      </c>
      <c r="G15" s="9">
        <v>999999990441</v>
      </c>
      <c r="I15" s="9">
        <v>11762955609</v>
      </c>
      <c r="K15" s="9">
        <v>66412351</v>
      </c>
      <c r="M15" s="9">
        <v>1011762946050</v>
      </c>
      <c r="O15" s="9">
        <f t="shared" si="0"/>
        <v>1000000010441</v>
      </c>
      <c r="Q15" s="25">
        <v>11762935609</v>
      </c>
    </row>
    <row r="16" spans="1:18" ht="21.75" customHeight="1" x14ac:dyDescent="0.2">
      <c r="A16" s="8" t="s">
        <v>24</v>
      </c>
      <c r="C16" s="9">
        <v>35500000</v>
      </c>
      <c r="E16" s="9">
        <v>131133087900</v>
      </c>
      <c r="G16" s="9">
        <v>122275605375</v>
      </c>
      <c r="I16" s="9">
        <v>8857482525</v>
      </c>
      <c r="K16" s="9">
        <v>35500000</v>
      </c>
      <c r="M16" s="9">
        <v>131133087900</v>
      </c>
      <c r="O16" s="9">
        <f t="shared" si="0"/>
        <v>122275605375</v>
      </c>
      <c r="Q16" s="25">
        <v>8857482525</v>
      </c>
    </row>
    <row r="17" spans="1:17" ht="21.75" customHeight="1" x14ac:dyDescent="0.2">
      <c r="A17" s="8" t="s">
        <v>23</v>
      </c>
      <c r="C17" s="9">
        <v>22113433</v>
      </c>
      <c r="E17" s="9">
        <v>42073276352</v>
      </c>
      <c r="G17" s="9">
        <v>38347625898</v>
      </c>
      <c r="I17" s="9">
        <v>3725650454</v>
      </c>
      <c r="K17" s="9">
        <v>22113433</v>
      </c>
      <c r="M17" s="9">
        <v>42073276352</v>
      </c>
      <c r="O17" s="9">
        <f t="shared" si="0"/>
        <v>38347625898</v>
      </c>
      <c r="Q17" s="25">
        <v>3725650454</v>
      </c>
    </row>
    <row r="18" spans="1:17" ht="21.75" customHeight="1" x14ac:dyDescent="0.2">
      <c r="A18" s="8" t="s">
        <v>66</v>
      </c>
      <c r="C18" s="9">
        <v>67248</v>
      </c>
      <c r="E18" s="9">
        <v>215722636344</v>
      </c>
      <c r="G18" s="9">
        <v>193142288320</v>
      </c>
      <c r="I18" s="9">
        <v>22580348024</v>
      </c>
      <c r="K18" s="9">
        <v>67248</v>
      </c>
      <c r="M18" s="9">
        <v>215722636344</v>
      </c>
      <c r="O18" s="9">
        <f t="shared" si="0"/>
        <v>191851075800</v>
      </c>
      <c r="Q18" s="25">
        <v>23871560544</v>
      </c>
    </row>
    <row r="19" spans="1:17" ht="21.75" customHeight="1" x14ac:dyDescent="0.2">
      <c r="A19" s="8" t="s">
        <v>30</v>
      </c>
      <c r="C19" s="9">
        <v>6100000</v>
      </c>
      <c r="E19" s="9">
        <v>192825819000</v>
      </c>
      <c r="G19" s="9">
        <v>166145517000</v>
      </c>
      <c r="I19" s="9">
        <v>26680302000</v>
      </c>
      <c r="K19" s="9">
        <v>6100000</v>
      </c>
      <c r="M19" s="9">
        <v>192825819000</v>
      </c>
      <c r="O19" s="9">
        <f t="shared" si="0"/>
        <v>166145517000</v>
      </c>
      <c r="Q19" s="25">
        <v>26680302000</v>
      </c>
    </row>
    <row r="20" spans="1:17" ht="21.75" customHeight="1" x14ac:dyDescent="0.2">
      <c r="A20" s="8" t="s">
        <v>245</v>
      </c>
      <c r="C20" s="9">
        <v>10000</v>
      </c>
      <c r="E20" s="9">
        <v>13843350000</v>
      </c>
      <c r="G20" s="9">
        <v>13103310000</v>
      </c>
      <c r="I20" s="9">
        <v>740040000</v>
      </c>
      <c r="K20" s="9">
        <v>10000</v>
      </c>
      <c r="M20" s="9">
        <v>13843350000</v>
      </c>
      <c r="O20" s="9">
        <f t="shared" si="0"/>
        <v>13843350000</v>
      </c>
      <c r="Q20" s="24">
        <v>0</v>
      </c>
    </row>
    <row r="21" spans="1:17" ht="21.75" customHeight="1" x14ac:dyDescent="0.2">
      <c r="A21" s="8" t="s">
        <v>22</v>
      </c>
      <c r="C21" s="9">
        <v>11000000</v>
      </c>
      <c r="E21" s="9">
        <v>52026588900</v>
      </c>
      <c r="G21" s="9">
        <v>44416142100</v>
      </c>
      <c r="I21" s="9">
        <v>7610446800</v>
      </c>
      <c r="K21" s="9">
        <v>11000000</v>
      </c>
      <c r="M21" s="9">
        <v>52026588900</v>
      </c>
      <c r="O21" s="9">
        <f t="shared" si="0"/>
        <v>44416142100</v>
      </c>
      <c r="Q21" s="25">
        <v>7610446800</v>
      </c>
    </row>
    <row r="22" spans="1:17" ht="21.75" customHeight="1" x14ac:dyDescent="0.2">
      <c r="A22" s="8" t="s">
        <v>57</v>
      </c>
      <c r="C22" s="9">
        <v>1000000</v>
      </c>
      <c r="E22" s="9">
        <v>10636354312</v>
      </c>
      <c r="G22" s="9">
        <v>9988125000</v>
      </c>
      <c r="I22" s="9">
        <v>648229312</v>
      </c>
      <c r="K22" s="9">
        <v>1000000</v>
      </c>
      <c r="M22" s="9">
        <v>10636354312</v>
      </c>
      <c r="O22" s="9">
        <f t="shared" si="0"/>
        <v>9988125000</v>
      </c>
      <c r="Q22" s="25">
        <v>648229312</v>
      </c>
    </row>
    <row r="23" spans="1:17" ht="21.75" customHeight="1" x14ac:dyDescent="0.2">
      <c r="A23" s="8" t="s">
        <v>19</v>
      </c>
      <c r="C23" s="9">
        <v>254967133</v>
      </c>
      <c r="E23" s="9">
        <v>115066335665</v>
      </c>
      <c r="G23" s="9">
        <v>115170633000</v>
      </c>
      <c r="I23" s="9">
        <v>-104297334</v>
      </c>
      <c r="K23" s="9">
        <v>254967133</v>
      </c>
      <c r="M23" s="9">
        <v>115066335665</v>
      </c>
      <c r="O23" s="9">
        <f t="shared" si="0"/>
        <v>115170633000</v>
      </c>
      <c r="Q23" s="25">
        <f>-104297335</f>
        <v>-104297335</v>
      </c>
    </row>
    <row r="24" spans="1:17" ht="21.75" customHeight="1" x14ac:dyDescent="0.2">
      <c r="A24" s="8" t="s">
        <v>59</v>
      </c>
      <c r="C24" s="9">
        <v>579746</v>
      </c>
      <c r="E24" s="9">
        <v>245931532750</v>
      </c>
      <c r="G24" s="9">
        <v>212514121446</v>
      </c>
      <c r="I24" s="9">
        <v>33417411304</v>
      </c>
      <c r="K24" s="9">
        <v>579746</v>
      </c>
      <c r="M24" s="9">
        <v>245931532750</v>
      </c>
      <c r="O24" s="9">
        <f t="shared" si="0"/>
        <v>212514121446</v>
      </c>
      <c r="Q24" s="25">
        <v>33417411304</v>
      </c>
    </row>
    <row r="25" spans="1:17" ht="21.75" customHeight="1" x14ac:dyDescent="0.2">
      <c r="A25" s="8" t="s">
        <v>60</v>
      </c>
      <c r="C25" s="9">
        <v>36800000</v>
      </c>
      <c r="E25" s="9">
        <v>831343589120</v>
      </c>
      <c r="G25" s="9">
        <v>1079482264960</v>
      </c>
      <c r="I25" s="9">
        <v>-248138675840</v>
      </c>
      <c r="K25" s="9">
        <v>36800000</v>
      </c>
      <c r="M25" s="9">
        <v>831343589120</v>
      </c>
      <c r="O25" s="9">
        <f t="shared" si="0"/>
        <v>1079482264960</v>
      </c>
      <c r="Q25" s="25">
        <f>-248138675840</f>
        <v>-248138675840</v>
      </c>
    </row>
    <row r="26" spans="1:17" ht="21.75" customHeight="1" x14ac:dyDescent="0.2">
      <c r="A26" s="8" t="s">
        <v>32</v>
      </c>
      <c r="C26" s="9">
        <v>8502639</v>
      </c>
      <c r="E26" s="9">
        <v>139543317399</v>
      </c>
      <c r="G26" s="9">
        <v>136331539089</v>
      </c>
      <c r="I26" s="9">
        <v>3211778310</v>
      </c>
      <c r="K26" s="9">
        <v>8502639</v>
      </c>
      <c r="M26" s="9">
        <v>139543317399</v>
      </c>
      <c r="O26" s="9">
        <f t="shared" si="0"/>
        <v>136331539089</v>
      </c>
      <c r="Q26" s="25">
        <v>3211778310</v>
      </c>
    </row>
    <row r="27" spans="1:17" ht="21.75" customHeight="1" x14ac:dyDescent="0.2">
      <c r="A27" s="8" t="s">
        <v>70</v>
      </c>
      <c r="C27" s="9">
        <v>43978468</v>
      </c>
      <c r="E27" s="9">
        <v>1004889139219</v>
      </c>
      <c r="G27" s="9">
        <v>999999996771</v>
      </c>
      <c r="I27" s="9">
        <v>4889142448</v>
      </c>
      <c r="K27" s="9">
        <v>43978468</v>
      </c>
      <c r="M27" s="9">
        <v>1004889139219</v>
      </c>
      <c r="O27" s="9">
        <f t="shared" si="0"/>
        <v>993985117863</v>
      </c>
      <c r="Q27" s="25">
        <v>10904021356</v>
      </c>
    </row>
    <row r="28" spans="1:17" ht="21.75" customHeight="1" x14ac:dyDescent="0.2">
      <c r="A28" s="8" t="s">
        <v>53</v>
      </c>
      <c r="C28" s="9">
        <v>18013312</v>
      </c>
      <c r="E28" s="9">
        <v>402659196276</v>
      </c>
      <c r="G28" s="9">
        <v>347244079005</v>
      </c>
      <c r="I28" s="9">
        <v>55415117271</v>
      </c>
      <c r="K28" s="9">
        <v>18013312</v>
      </c>
      <c r="M28" s="9">
        <v>402659196276</v>
      </c>
      <c r="O28" s="9">
        <f t="shared" si="0"/>
        <v>347244079005</v>
      </c>
      <c r="Q28" s="25">
        <v>55415117271</v>
      </c>
    </row>
    <row r="29" spans="1:17" ht="21.75" customHeight="1" x14ac:dyDescent="0.2">
      <c r="A29" s="8" t="s">
        <v>31</v>
      </c>
      <c r="C29" s="9">
        <v>130000000</v>
      </c>
      <c r="E29" s="9">
        <v>198621130500</v>
      </c>
      <c r="G29" s="9">
        <v>170578980000</v>
      </c>
      <c r="I29" s="9">
        <v>28042150500</v>
      </c>
      <c r="K29" s="9">
        <v>130000000</v>
      </c>
      <c r="M29" s="9">
        <v>198621130500</v>
      </c>
      <c r="O29" s="9">
        <f t="shared" si="0"/>
        <v>170578980000</v>
      </c>
      <c r="Q29" s="25">
        <v>28042150500</v>
      </c>
    </row>
    <row r="30" spans="1:17" ht="21.75" customHeight="1" x14ac:dyDescent="0.2">
      <c r="A30" s="8" t="s">
        <v>54</v>
      </c>
      <c r="C30" s="9">
        <v>28078000</v>
      </c>
      <c r="E30" s="9">
        <v>680082941343</v>
      </c>
      <c r="G30" s="9">
        <v>571550117302</v>
      </c>
      <c r="I30" s="9">
        <v>108532824041</v>
      </c>
      <c r="K30" s="9">
        <v>28078000</v>
      </c>
      <c r="M30" s="9">
        <v>680082941343</v>
      </c>
      <c r="O30" s="9">
        <f t="shared" si="0"/>
        <v>571550117302</v>
      </c>
      <c r="Q30" s="25">
        <v>108532824041</v>
      </c>
    </row>
    <row r="31" spans="1:17" ht="21.75" customHeight="1" x14ac:dyDescent="0.2">
      <c r="A31" s="8" t="s">
        <v>52</v>
      </c>
      <c r="C31" s="9">
        <v>2000000</v>
      </c>
      <c r="E31" s="9">
        <v>19077318750</v>
      </c>
      <c r="G31" s="9">
        <v>17778862500</v>
      </c>
      <c r="I31" s="9">
        <v>1298456250</v>
      </c>
      <c r="K31" s="9">
        <v>2000000</v>
      </c>
      <c r="M31" s="9">
        <v>19077318750</v>
      </c>
      <c r="O31" s="9">
        <f t="shared" si="0"/>
        <v>17778862500</v>
      </c>
      <c r="Q31" s="25">
        <v>1298456250</v>
      </c>
    </row>
    <row r="32" spans="1:17" ht="21.75" customHeight="1" x14ac:dyDescent="0.2">
      <c r="A32" s="8" t="s">
        <v>61</v>
      </c>
      <c r="C32" s="9">
        <v>2283000</v>
      </c>
      <c r="E32" s="9">
        <v>50624694701</v>
      </c>
      <c r="G32" s="9">
        <v>44009576493</v>
      </c>
      <c r="I32" s="9">
        <v>6615118208</v>
      </c>
      <c r="K32" s="9">
        <v>2283000</v>
      </c>
      <c r="M32" s="9">
        <v>50624694701</v>
      </c>
      <c r="O32" s="9">
        <f t="shared" si="0"/>
        <v>44009576493</v>
      </c>
      <c r="Q32" s="25">
        <v>6615118208</v>
      </c>
    </row>
    <row r="33" spans="1:17" ht="21.75" customHeight="1" x14ac:dyDescent="0.2">
      <c r="A33" s="8" t="s">
        <v>69</v>
      </c>
      <c r="C33" s="9">
        <v>4000000</v>
      </c>
      <c r="E33" s="9">
        <v>39952500000</v>
      </c>
      <c r="G33" s="9">
        <v>40046400000</v>
      </c>
      <c r="I33" s="9">
        <v>-93900000</v>
      </c>
      <c r="K33" s="9">
        <v>4000000</v>
      </c>
      <c r="M33" s="9">
        <v>39952500000</v>
      </c>
      <c r="O33" s="9">
        <f t="shared" si="0"/>
        <v>40046400000</v>
      </c>
      <c r="Q33" s="25">
        <f>-93900000</f>
        <v>-93900000</v>
      </c>
    </row>
    <row r="34" spans="1:17" ht="21.75" customHeight="1" x14ac:dyDescent="0.2">
      <c r="A34" s="8" t="s">
        <v>56</v>
      </c>
      <c r="C34" s="9">
        <v>1000000</v>
      </c>
      <c r="E34" s="9">
        <v>18228328125</v>
      </c>
      <c r="G34" s="9">
        <v>15521546250</v>
      </c>
      <c r="I34" s="9">
        <v>2706781875</v>
      </c>
      <c r="K34" s="9">
        <v>1000000</v>
      </c>
      <c r="M34" s="9">
        <v>18228328125</v>
      </c>
      <c r="O34" s="9">
        <f t="shared" si="0"/>
        <v>15521546250</v>
      </c>
      <c r="Q34" s="25">
        <v>2706781875</v>
      </c>
    </row>
    <row r="35" spans="1:17" ht="21.75" customHeight="1" x14ac:dyDescent="0.2">
      <c r="A35" s="8" t="s">
        <v>67</v>
      </c>
      <c r="C35" s="9">
        <v>130571</v>
      </c>
      <c r="E35" s="9">
        <v>131696652591</v>
      </c>
      <c r="G35" s="9">
        <v>121341438294</v>
      </c>
      <c r="I35" s="9">
        <v>10355214297</v>
      </c>
      <c r="K35" s="9">
        <v>130571</v>
      </c>
      <c r="M35" s="9">
        <v>131696652591</v>
      </c>
      <c r="O35" s="9">
        <f t="shared" si="0"/>
        <v>121341458294</v>
      </c>
      <c r="Q35" s="25">
        <v>10355194297</v>
      </c>
    </row>
    <row r="36" spans="1:17" ht="21.75" customHeight="1" x14ac:dyDescent="0.2">
      <c r="A36" s="8" t="s">
        <v>65</v>
      </c>
      <c r="C36" s="9">
        <v>4808154</v>
      </c>
      <c r="E36" s="9">
        <v>137243947776</v>
      </c>
      <c r="G36" s="9">
        <v>119607638904</v>
      </c>
      <c r="I36" s="9">
        <v>17636308872</v>
      </c>
      <c r="K36" s="9">
        <v>4808154</v>
      </c>
      <c r="M36" s="9">
        <v>137243947776</v>
      </c>
      <c r="O36" s="9">
        <f t="shared" si="0"/>
        <v>119607638904</v>
      </c>
      <c r="Q36" s="25">
        <v>17636308872</v>
      </c>
    </row>
    <row r="37" spans="1:17" ht="21.75" customHeight="1" x14ac:dyDescent="0.2">
      <c r="A37" s="8" t="s">
        <v>27</v>
      </c>
      <c r="C37" s="9">
        <v>124499999</v>
      </c>
      <c r="E37" s="9">
        <v>305437764846</v>
      </c>
      <c r="G37" s="9">
        <v>296403341494</v>
      </c>
      <c r="I37" s="9">
        <v>9034423352</v>
      </c>
      <c r="K37" s="9">
        <v>124499999</v>
      </c>
      <c r="M37" s="9">
        <v>305437764846</v>
      </c>
      <c r="O37" s="9">
        <f t="shared" si="0"/>
        <v>296403341494</v>
      </c>
      <c r="Q37" s="25">
        <v>9034423352</v>
      </c>
    </row>
    <row r="38" spans="1:17" ht="21.75" customHeight="1" x14ac:dyDescent="0.2">
      <c r="A38" s="8" t="s">
        <v>28</v>
      </c>
      <c r="C38" s="9">
        <v>4000000</v>
      </c>
      <c r="E38" s="9">
        <v>80160192000</v>
      </c>
      <c r="G38" s="9">
        <v>68549688000</v>
      </c>
      <c r="I38" s="9">
        <v>11610504000</v>
      </c>
      <c r="K38" s="9">
        <v>4000000</v>
      </c>
      <c r="M38" s="9">
        <v>80160192000</v>
      </c>
      <c r="O38" s="9">
        <f t="shared" si="0"/>
        <v>68549688000</v>
      </c>
      <c r="Q38" s="25">
        <v>11610504000</v>
      </c>
    </row>
    <row r="39" spans="1:17" ht="21.75" customHeight="1" x14ac:dyDescent="0.2">
      <c r="A39" s="8" t="s">
        <v>55</v>
      </c>
      <c r="C39" s="9">
        <v>2000000</v>
      </c>
      <c r="E39" s="9">
        <v>28745823750</v>
      </c>
      <c r="G39" s="9">
        <v>26728222500</v>
      </c>
      <c r="I39" s="9">
        <v>2017601250</v>
      </c>
      <c r="K39" s="9">
        <v>2000000</v>
      </c>
      <c r="M39" s="9">
        <v>28745823750</v>
      </c>
      <c r="O39" s="9">
        <f t="shared" si="0"/>
        <v>26728222500</v>
      </c>
      <c r="Q39" s="25">
        <v>2017601250</v>
      </c>
    </row>
    <row r="40" spans="1:17" ht="21.75" customHeight="1" x14ac:dyDescent="0.2">
      <c r="A40" s="8" t="s">
        <v>21</v>
      </c>
      <c r="C40" s="9">
        <v>35000000</v>
      </c>
      <c r="E40" s="9">
        <v>133148027250</v>
      </c>
      <c r="G40" s="9">
        <v>98634611250</v>
      </c>
      <c r="I40" s="9">
        <v>34513416000</v>
      </c>
      <c r="K40" s="9">
        <v>35000000</v>
      </c>
      <c r="M40" s="9">
        <v>133148027250</v>
      </c>
      <c r="O40" s="9">
        <f t="shared" si="0"/>
        <v>98634611250</v>
      </c>
      <c r="Q40" s="25">
        <v>34513416000</v>
      </c>
    </row>
    <row r="41" spans="1:17" ht="21.75" customHeight="1" x14ac:dyDescent="0.2">
      <c r="A41" s="8" t="s">
        <v>25</v>
      </c>
      <c r="C41" s="9">
        <v>30231848</v>
      </c>
      <c r="E41" s="9">
        <v>288498897642</v>
      </c>
      <c r="G41" s="9">
        <v>278882267720</v>
      </c>
      <c r="I41" s="9">
        <v>9616629922</v>
      </c>
      <c r="K41" s="9">
        <v>30231848</v>
      </c>
      <c r="M41" s="9">
        <v>288498897642</v>
      </c>
      <c r="O41" s="9">
        <f t="shared" si="0"/>
        <v>278882267720</v>
      </c>
      <c r="Q41" s="25">
        <v>9616629922</v>
      </c>
    </row>
    <row r="42" spans="1:17" ht="21.75" customHeight="1" x14ac:dyDescent="0.2">
      <c r="A42" s="8" t="s">
        <v>292</v>
      </c>
      <c r="C42" s="9"/>
      <c r="E42" s="9"/>
      <c r="G42" s="9"/>
      <c r="I42" s="9"/>
      <c r="K42" s="9"/>
      <c r="M42" s="9"/>
      <c r="O42" s="9"/>
      <c r="Q42" s="25">
        <v>740040000</v>
      </c>
    </row>
    <row r="43" spans="1:17" ht="21.75" customHeight="1" x14ac:dyDescent="0.2">
      <c r="A43" s="8" t="s">
        <v>105</v>
      </c>
      <c r="C43" s="9">
        <v>1840000</v>
      </c>
      <c r="E43" s="9">
        <v>1747683175000</v>
      </c>
      <c r="G43" s="9">
        <v>1747683175000</v>
      </c>
      <c r="I43" s="9">
        <v>0</v>
      </c>
      <c r="K43" s="9">
        <v>1840000</v>
      </c>
      <c r="M43" s="9">
        <v>1747683175000</v>
      </c>
      <c r="O43" s="9">
        <f t="shared" si="0"/>
        <v>1747683175000</v>
      </c>
      <c r="Q43" s="24">
        <v>0</v>
      </c>
    </row>
    <row r="44" spans="1:17" ht="21.75" customHeight="1" x14ac:dyDescent="0.2">
      <c r="A44" s="8" t="s">
        <v>100</v>
      </c>
      <c r="C44" s="9">
        <v>1200000</v>
      </c>
      <c r="E44" s="9">
        <v>1199782500000</v>
      </c>
      <c r="G44" s="9">
        <v>1199782500000</v>
      </c>
      <c r="I44" s="9">
        <v>0</v>
      </c>
      <c r="K44" s="9">
        <v>1200000</v>
      </c>
      <c r="M44" s="9">
        <v>1199782500000</v>
      </c>
      <c r="O44" s="9">
        <f t="shared" si="0"/>
        <v>1199782500000</v>
      </c>
      <c r="Q44" s="24">
        <v>0</v>
      </c>
    </row>
    <row r="45" spans="1:17" ht="21.75" customHeight="1" x14ac:dyDescent="0.2">
      <c r="A45" s="8" t="s">
        <v>111</v>
      </c>
      <c r="C45" s="9">
        <v>225000</v>
      </c>
      <c r="E45" s="9">
        <v>175018272187</v>
      </c>
      <c r="G45" s="9">
        <v>175018272187</v>
      </c>
      <c r="I45" s="9">
        <v>0</v>
      </c>
      <c r="K45" s="9">
        <v>225000</v>
      </c>
      <c r="M45" s="9">
        <v>175018272187</v>
      </c>
      <c r="O45" s="9">
        <f t="shared" si="0"/>
        <v>175018272187</v>
      </c>
      <c r="Q45" s="24">
        <v>0</v>
      </c>
    </row>
    <row r="46" spans="1:17" ht="21.75" customHeight="1" x14ac:dyDescent="0.2">
      <c r="A46" s="8" t="s">
        <v>85</v>
      </c>
      <c r="C46" s="9">
        <v>880000</v>
      </c>
      <c r="E46" s="9">
        <v>804552548415</v>
      </c>
      <c r="G46" s="9">
        <v>782970060950</v>
      </c>
      <c r="I46" s="9">
        <v>21582487465</v>
      </c>
      <c r="K46" s="9">
        <v>880000</v>
      </c>
      <c r="M46" s="9">
        <v>804552548415</v>
      </c>
      <c r="O46" s="9">
        <f t="shared" si="0"/>
        <v>782970060950</v>
      </c>
      <c r="Q46" s="25">
        <v>21582487465</v>
      </c>
    </row>
    <row r="47" spans="1:17" ht="21.75" customHeight="1" x14ac:dyDescent="0.2">
      <c r="A47" s="8" t="s">
        <v>102</v>
      </c>
      <c r="C47" s="9">
        <v>350000</v>
      </c>
      <c r="E47" s="9">
        <v>349936562500</v>
      </c>
      <c r="G47" s="9">
        <v>349936562500</v>
      </c>
      <c r="I47" s="9">
        <v>0</v>
      </c>
      <c r="K47" s="9">
        <v>350000</v>
      </c>
      <c r="M47" s="9">
        <v>349936562500</v>
      </c>
      <c r="O47" s="9">
        <f t="shared" si="0"/>
        <v>349936562500</v>
      </c>
      <c r="Q47" s="24">
        <v>0</v>
      </c>
    </row>
    <row r="48" spans="1:17" ht="21.75" customHeight="1" x14ac:dyDescent="0.2">
      <c r="A48" s="8" t="s">
        <v>94</v>
      </c>
      <c r="C48" s="9">
        <v>957700</v>
      </c>
      <c r="E48" s="9">
        <v>775605972932</v>
      </c>
      <c r="G48" s="9">
        <v>755124482875</v>
      </c>
      <c r="I48" s="9">
        <v>20481490057</v>
      </c>
      <c r="K48" s="9">
        <v>957700</v>
      </c>
      <c r="M48" s="9">
        <v>775605972932</v>
      </c>
      <c r="O48" s="9">
        <f t="shared" si="0"/>
        <v>755124482875</v>
      </c>
      <c r="Q48" s="25">
        <v>20481490057</v>
      </c>
    </row>
    <row r="49" spans="1:22" ht="21.75" customHeight="1" x14ac:dyDescent="0.2">
      <c r="A49" s="8" t="s">
        <v>97</v>
      </c>
      <c r="C49" s="9">
        <v>1874200</v>
      </c>
      <c r="E49" s="9">
        <v>1571306817010</v>
      </c>
      <c r="G49" s="9">
        <v>1525884443307</v>
      </c>
      <c r="I49" s="9">
        <v>45422373703</v>
      </c>
      <c r="K49" s="9">
        <v>1874200</v>
      </c>
      <c r="M49" s="9">
        <v>1571306817010</v>
      </c>
      <c r="O49" s="9">
        <f t="shared" si="0"/>
        <v>1525884443307</v>
      </c>
      <c r="Q49" s="25">
        <v>45422373703</v>
      </c>
    </row>
    <row r="50" spans="1:22" ht="21.75" customHeight="1" x14ac:dyDescent="0.2">
      <c r="A50" s="8" t="s">
        <v>114</v>
      </c>
      <c r="C50" s="9">
        <v>420000</v>
      </c>
      <c r="E50" s="9">
        <v>398927681250</v>
      </c>
      <c r="G50" s="9">
        <v>412209873416</v>
      </c>
      <c r="I50" s="9">
        <v>-13282192166</v>
      </c>
      <c r="K50" s="9">
        <v>420000</v>
      </c>
      <c r="M50" s="9">
        <v>398927681250</v>
      </c>
      <c r="O50" s="9">
        <f t="shared" si="0"/>
        <v>412209873416</v>
      </c>
      <c r="Q50" s="25">
        <f>-13282192166</f>
        <v>-13282192166</v>
      </c>
    </row>
    <row r="51" spans="1:22" ht="21.75" customHeight="1" x14ac:dyDescent="0.2">
      <c r="A51" s="8" t="s">
        <v>119</v>
      </c>
      <c r="C51" s="9">
        <v>1000000</v>
      </c>
      <c r="E51" s="9">
        <v>985721305625</v>
      </c>
      <c r="G51" s="9">
        <v>985721305625</v>
      </c>
      <c r="I51" s="9">
        <v>0</v>
      </c>
      <c r="K51" s="9">
        <v>1000000</v>
      </c>
      <c r="M51" s="9">
        <v>985721305625</v>
      </c>
      <c r="O51" s="9">
        <f t="shared" si="0"/>
        <v>985721305625</v>
      </c>
      <c r="Q51" s="24">
        <v>0</v>
      </c>
    </row>
    <row r="52" spans="1:22" ht="21.75" customHeight="1" x14ac:dyDescent="0.2">
      <c r="A52" s="8" t="s">
        <v>122</v>
      </c>
      <c r="C52" s="9">
        <v>1225000</v>
      </c>
      <c r="E52" s="9">
        <v>1128620650423</v>
      </c>
      <c r="G52" s="9">
        <v>1128620650423</v>
      </c>
      <c r="I52" s="9">
        <v>0</v>
      </c>
      <c r="K52" s="9">
        <v>1225000</v>
      </c>
      <c r="M52" s="9">
        <v>1128620650423</v>
      </c>
      <c r="O52" s="9">
        <f t="shared" si="0"/>
        <v>1128620650423</v>
      </c>
      <c r="Q52" s="24">
        <v>0</v>
      </c>
    </row>
    <row r="53" spans="1:22" ht="21.75" customHeight="1" x14ac:dyDescent="0.2">
      <c r="A53" s="8" t="s">
        <v>108</v>
      </c>
      <c r="C53" s="9">
        <v>1000000</v>
      </c>
      <c r="E53" s="9">
        <v>999818750000</v>
      </c>
      <c r="G53" s="9">
        <v>999818750000</v>
      </c>
      <c r="I53" s="9">
        <v>0</v>
      </c>
      <c r="K53" s="9">
        <v>1000000</v>
      </c>
      <c r="M53" s="9">
        <v>999818750000</v>
      </c>
      <c r="O53" s="9">
        <f t="shared" si="0"/>
        <v>999818750000</v>
      </c>
      <c r="Q53" s="24">
        <v>0</v>
      </c>
    </row>
    <row r="54" spans="1:22" ht="21.75" customHeight="1" x14ac:dyDescent="0.2">
      <c r="A54" s="8" t="s">
        <v>88</v>
      </c>
      <c r="C54" s="9">
        <v>151609</v>
      </c>
      <c r="E54" s="9">
        <v>126691835142</v>
      </c>
      <c r="G54" s="9">
        <v>122561238698</v>
      </c>
      <c r="I54" s="9">
        <v>4130596444</v>
      </c>
      <c r="K54" s="9">
        <v>151609</v>
      </c>
      <c r="M54" s="9">
        <v>126691835142</v>
      </c>
      <c r="O54" s="9">
        <f t="shared" si="0"/>
        <v>122561238698</v>
      </c>
      <c r="Q54" s="25">
        <v>4130596444</v>
      </c>
    </row>
    <row r="55" spans="1:22" ht="21.75" customHeight="1" x14ac:dyDescent="0.2">
      <c r="A55" s="8" t="s">
        <v>81</v>
      </c>
      <c r="C55" s="9">
        <v>500000</v>
      </c>
      <c r="E55" s="9">
        <v>301050424718</v>
      </c>
      <c r="G55" s="9">
        <v>289947437500</v>
      </c>
      <c r="I55" s="9">
        <v>11102987218</v>
      </c>
      <c r="K55" s="9">
        <v>500000</v>
      </c>
      <c r="M55" s="9">
        <v>301050424718</v>
      </c>
      <c r="O55" s="9">
        <f t="shared" si="0"/>
        <v>289947437500</v>
      </c>
      <c r="Q55" s="25">
        <v>11102987218</v>
      </c>
    </row>
    <row r="56" spans="1:22" ht="21.75" customHeight="1" x14ac:dyDescent="0.2">
      <c r="A56" s="8" t="s">
        <v>91</v>
      </c>
      <c r="C56" s="9">
        <v>50614</v>
      </c>
      <c r="E56" s="9">
        <v>30077990555</v>
      </c>
      <c r="G56" s="9">
        <v>29094738782</v>
      </c>
      <c r="I56" s="9">
        <v>983251773</v>
      </c>
      <c r="K56" s="9">
        <v>50614</v>
      </c>
      <c r="M56" s="9">
        <v>30077990555</v>
      </c>
      <c r="O56" s="9">
        <f t="shared" si="0"/>
        <v>29094738782</v>
      </c>
      <c r="Q56" s="25">
        <v>983251773</v>
      </c>
    </row>
    <row r="57" spans="1:22" ht="21.75" customHeight="1" x14ac:dyDescent="0.2">
      <c r="A57" s="8" t="s">
        <v>125</v>
      </c>
      <c r="C57" s="9">
        <v>1579612</v>
      </c>
      <c r="E57" s="9">
        <v>1452979639699</v>
      </c>
      <c r="G57" s="9">
        <v>1505887050492</v>
      </c>
      <c r="I57" s="9">
        <v>-52907410793</v>
      </c>
      <c r="K57" s="9">
        <v>1579612</v>
      </c>
      <c r="M57" s="9">
        <v>1452979639699</v>
      </c>
      <c r="O57" s="9">
        <f t="shared" si="0"/>
        <v>1505887050492</v>
      </c>
      <c r="Q57" s="25">
        <f>-52907410793</f>
        <v>-52907410793</v>
      </c>
    </row>
    <row r="58" spans="1:22" ht="21.75" customHeight="1" x14ac:dyDescent="0.2">
      <c r="A58" s="11" t="s">
        <v>128</v>
      </c>
      <c r="C58" s="13">
        <v>11046941</v>
      </c>
      <c r="E58" s="13">
        <v>10219406885554</v>
      </c>
      <c r="G58" s="13">
        <v>10942519024989</v>
      </c>
      <c r="I58" s="13">
        <v>-723112139434</v>
      </c>
      <c r="K58" s="13">
        <v>11046941</v>
      </c>
      <c r="M58" s="13">
        <v>10219406885554</v>
      </c>
      <c r="O58" s="39">
        <f t="shared" si="0"/>
        <v>10942519024989</v>
      </c>
      <c r="Q58" s="25">
        <f>-723112139435</f>
        <v>-723112139435</v>
      </c>
    </row>
    <row r="59" spans="1:22" ht="21.75" customHeight="1" x14ac:dyDescent="0.2">
      <c r="A59" s="15" t="s">
        <v>35</v>
      </c>
      <c r="C59" s="16">
        <v>1024808528</v>
      </c>
      <c r="E59" s="16">
        <v>30540519061787</v>
      </c>
      <c r="G59" s="16">
        <v>30923145366078</v>
      </c>
      <c r="I59" s="16">
        <v>-382626304289</v>
      </c>
      <c r="K59" s="16">
        <v>1024808528</v>
      </c>
      <c r="M59" s="16">
        <v>30540519061787</v>
      </c>
      <c r="O59" s="26">
        <v>30923145366078</v>
      </c>
      <c r="Q59" s="81">
        <f>SUM(Q8:Q58)</f>
        <v>-375320252863</v>
      </c>
      <c r="R59" s="81"/>
    </row>
    <row r="60" spans="1:22" ht="19.5" thickTop="1" x14ac:dyDescent="0.2"/>
    <row r="61" spans="1:22" x14ac:dyDescent="0.2">
      <c r="V61" s="27"/>
    </row>
    <row r="63" spans="1:22" x14ac:dyDescent="0.2">
      <c r="V63" s="27"/>
    </row>
  </sheetData>
  <autoFilter ref="A5:R59" xr:uid="{00000000-0001-0000-14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9">
    <mergeCell ref="Q59:R5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F30"/>
  <sheetViews>
    <sheetView rightToLeft="1" topLeftCell="L3" zoomScaleNormal="100" workbookViewId="0">
      <selection activeCell="T30" sqref="T3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4.5703125" customWidth="1"/>
    <col min="7" max="7" width="1.28515625" customWidth="1"/>
    <col min="8" max="8" width="19.85546875" customWidth="1"/>
    <col min="9" max="9" width="1.28515625" customWidth="1"/>
    <col min="10" max="10" width="18" customWidth="1"/>
    <col min="11" max="11" width="1.28515625" customWidth="1"/>
    <col min="12" max="12" width="14.28515625" customWidth="1"/>
    <col min="13" max="13" width="1.28515625" customWidth="1"/>
    <col min="14" max="14" width="16.140625" customWidth="1"/>
    <col min="15" max="15" width="1.28515625" customWidth="1"/>
    <col min="16" max="16" width="14.28515625" customWidth="1"/>
    <col min="17" max="17" width="1.28515625" customWidth="1"/>
    <col min="18" max="18" width="16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85546875" customWidth="1"/>
    <col min="25" max="25" width="1.28515625" customWidth="1"/>
    <col min="26" max="26" width="20.5703125" customWidth="1"/>
    <col min="27" max="27" width="1.28515625" customWidth="1"/>
    <col min="28" max="28" width="15.5703125" customWidth="1"/>
    <col min="29" max="29" width="0.28515625" customWidth="1"/>
    <col min="32" max="32" width="18.85546875" customWidth="1"/>
  </cols>
  <sheetData>
    <row r="1" spans="1:32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32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32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32" ht="14.45" customHeight="1" x14ac:dyDescent="0.2">
      <c r="A4" s="1" t="s">
        <v>3</v>
      </c>
      <c r="B4" s="70" t="s">
        <v>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32" ht="14.45" customHeight="1" x14ac:dyDescent="0.2">
      <c r="A5" s="70" t="s">
        <v>5</v>
      </c>
      <c r="B5" s="70"/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32" ht="14.45" customHeight="1" x14ac:dyDescent="0.2">
      <c r="F6" s="71" t="s">
        <v>7</v>
      </c>
      <c r="G6" s="71"/>
      <c r="H6" s="71"/>
      <c r="I6" s="71"/>
      <c r="J6" s="71"/>
      <c r="L6" s="71" t="s">
        <v>8</v>
      </c>
      <c r="M6" s="71"/>
      <c r="N6" s="71"/>
      <c r="O6" s="71"/>
      <c r="P6" s="71"/>
      <c r="Q6" s="71"/>
      <c r="R6" s="71"/>
      <c r="T6" s="71" t="s">
        <v>9</v>
      </c>
      <c r="U6" s="71"/>
      <c r="V6" s="71"/>
      <c r="W6" s="71"/>
      <c r="X6" s="71"/>
      <c r="Y6" s="71"/>
      <c r="Z6" s="71"/>
      <c r="AA6" s="71"/>
      <c r="AB6" s="71"/>
    </row>
    <row r="7" spans="1:32" ht="14.45" customHeight="1" x14ac:dyDescent="0.2">
      <c r="F7" s="3"/>
      <c r="G7" s="3"/>
      <c r="H7" s="3"/>
      <c r="I7" s="3"/>
      <c r="J7" s="3"/>
      <c r="L7" s="72" t="s">
        <v>10</v>
      </c>
      <c r="M7" s="72"/>
      <c r="N7" s="72"/>
      <c r="O7" s="3"/>
      <c r="P7" s="72" t="s">
        <v>11</v>
      </c>
      <c r="Q7" s="72"/>
      <c r="R7" s="72"/>
      <c r="T7" s="3"/>
      <c r="U7" s="3"/>
      <c r="V7" s="3"/>
      <c r="W7" s="3"/>
      <c r="X7" s="3"/>
      <c r="Y7" s="3"/>
      <c r="Z7" s="3"/>
      <c r="AA7" s="3"/>
      <c r="AB7" s="3"/>
      <c r="AF7" s="27">
        <v>66539022112108</v>
      </c>
    </row>
    <row r="8" spans="1:32" ht="14.45" customHeight="1" x14ac:dyDescent="0.2">
      <c r="A8" s="71" t="s">
        <v>12</v>
      </c>
      <c r="B8" s="71"/>
      <c r="C8" s="71"/>
      <c r="E8" s="71" t="s">
        <v>13</v>
      </c>
      <c r="F8" s="7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 x14ac:dyDescent="0.2">
      <c r="A9" s="73" t="s">
        <v>19</v>
      </c>
      <c r="B9" s="73"/>
      <c r="C9" s="73"/>
      <c r="E9" s="74">
        <v>30000000</v>
      </c>
      <c r="F9" s="74"/>
      <c r="H9" s="6">
        <v>105607912780</v>
      </c>
      <c r="J9" s="6">
        <v>115170633000</v>
      </c>
      <c r="L9" s="6">
        <v>224967133</v>
      </c>
      <c r="N9" s="6">
        <v>0</v>
      </c>
      <c r="P9" s="6">
        <v>0</v>
      </c>
      <c r="R9" s="6">
        <v>0</v>
      </c>
      <c r="T9" s="6">
        <v>254967133</v>
      </c>
      <c r="V9" s="6">
        <v>454</v>
      </c>
      <c r="X9" s="6">
        <v>105607912780</v>
      </c>
      <c r="Z9" s="6">
        <v>115066335665.627</v>
      </c>
      <c r="AB9" s="40">
        <f>Z9/$AF$7</f>
        <v>1.7293060825534518E-3</v>
      </c>
    </row>
    <row r="10" spans="1:32" ht="21.75" customHeight="1" x14ac:dyDescent="0.2">
      <c r="A10" s="75" t="s">
        <v>20</v>
      </c>
      <c r="B10" s="75"/>
      <c r="C10" s="75"/>
      <c r="E10" s="76">
        <v>25155765</v>
      </c>
      <c r="F10" s="76"/>
      <c r="H10" s="9">
        <v>74895979015</v>
      </c>
      <c r="J10" s="9">
        <v>67491432047.076797</v>
      </c>
      <c r="L10" s="9">
        <v>7007869</v>
      </c>
      <c r="N10" s="9">
        <v>18930280078</v>
      </c>
      <c r="P10" s="9">
        <v>0</v>
      </c>
      <c r="R10" s="9">
        <v>0</v>
      </c>
      <c r="T10" s="9">
        <v>32163634</v>
      </c>
      <c r="V10" s="9">
        <v>2934</v>
      </c>
      <c r="X10" s="9">
        <v>93826259093</v>
      </c>
      <c r="Z10" s="9">
        <v>93806611948.171799</v>
      </c>
      <c r="AB10" s="41">
        <f t="shared" ref="AB10:AB24" si="0">Z10/$AF$7</f>
        <v>1.4097984756992988E-3</v>
      </c>
    </row>
    <row r="11" spans="1:32" ht="21.75" customHeight="1" x14ac:dyDescent="0.2">
      <c r="A11" s="75" t="s">
        <v>21</v>
      </c>
      <c r="B11" s="75"/>
      <c r="C11" s="75"/>
      <c r="E11" s="76">
        <v>35000000</v>
      </c>
      <c r="F11" s="76"/>
      <c r="H11" s="9">
        <v>123168808221</v>
      </c>
      <c r="J11" s="9">
        <v>98634611250</v>
      </c>
      <c r="L11" s="9">
        <v>0</v>
      </c>
      <c r="N11" s="9">
        <v>0</v>
      </c>
      <c r="P11" s="9">
        <v>0</v>
      </c>
      <c r="R11" s="9">
        <v>0</v>
      </c>
      <c r="T11" s="9">
        <v>35000000</v>
      </c>
      <c r="V11" s="9">
        <v>3827</v>
      </c>
      <c r="X11" s="9">
        <v>123168808221</v>
      </c>
      <c r="Z11" s="9">
        <v>133148027250</v>
      </c>
      <c r="AB11" s="41">
        <f t="shared" si="0"/>
        <v>2.0010517591566961E-3</v>
      </c>
    </row>
    <row r="12" spans="1:32" ht="21.75" customHeight="1" x14ac:dyDescent="0.2">
      <c r="A12" s="75" t="s">
        <v>22</v>
      </c>
      <c r="B12" s="75"/>
      <c r="C12" s="75"/>
      <c r="E12" s="76">
        <v>11000000</v>
      </c>
      <c r="F12" s="76"/>
      <c r="H12" s="9">
        <v>59383375388</v>
      </c>
      <c r="J12" s="9">
        <v>44416142100</v>
      </c>
      <c r="L12" s="9">
        <v>0</v>
      </c>
      <c r="N12" s="9">
        <v>0</v>
      </c>
      <c r="P12" s="9">
        <v>0</v>
      </c>
      <c r="R12" s="9">
        <v>0</v>
      </c>
      <c r="T12" s="9">
        <v>11000000</v>
      </c>
      <c r="V12" s="9">
        <v>4758</v>
      </c>
      <c r="X12" s="9">
        <v>59383375388</v>
      </c>
      <c r="Z12" s="9">
        <v>52026588900</v>
      </c>
      <c r="AB12" s="41">
        <f t="shared" si="0"/>
        <v>7.8189590481722462E-4</v>
      </c>
    </row>
    <row r="13" spans="1:32" ht="21.75" customHeight="1" x14ac:dyDescent="0.2">
      <c r="A13" s="75" t="s">
        <v>23</v>
      </c>
      <c r="B13" s="75"/>
      <c r="C13" s="75"/>
      <c r="E13" s="76">
        <v>18520000</v>
      </c>
      <c r="F13" s="76"/>
      <c r="H13" s="9">
        <v>50499495118</v>
      </c>
      <c r="J13" s="9">
        <v>38347625898</v>
      </c>
      <c r="L13" s="9">
        <v>3593433</v>
      </c>
      <c r="N13" s="9">
        <v>0</v>
      </c>
      <c r="P13" s="9">
        <v>0</v>
      </c>
      <c r="R13" s="9">
        <v>0</v>
      </c>
      <c r="T13" s="9">
        <v>22113433</v>
      </c>
      <c r="V13" s="9">
        <v>1914</v>
      </c>
      <c r="X13" s="9">
        <v>50499495118</v>
      </c>
      <c r="Z13" s="9">
        <v>42073276352.966103</v>
      </c>
      <c r="AB13" s="41">
        <f t="shared" si="0"/>
        <v>6.3230980885290312E-4</v>
      </c>
    </row>
    <row r="14" spans="1:32" ht="21.75" customHeight="1" x14ac:dyDescent="0.2">
      <c r="A14" s="75" t="s">
        <v>24</v>
      </c>
      <c r="B14" s="75"/>
      <c r="C14" s="75"/>
      <c r="E14" s="76">
        <v>35500000</v>
      </c>
      <c r="F14" s="76"/>
      <c r="H14" s="9">
        <v>125483160276</v>
      </c>
      <c r="J14" s="9">
        <v>122275605375</v>
      </c>
      <c r="L14" s="9">
        <v>0</v>
      </c>
      <c r="N14" s="9">
        <v>0</v>
      </c>
      <c r="P14" s="9">
        <v>0</v>
      </c>
      <c r="R14" s="9">
        <v>0</v>
      </c>
      <c r="T14" s="9">
        <v>35500000</v>
      </c>
      <c r="V14" s="9">
        <v>3716</v>
      </c>
      <c r="X14" s="9">
        <v>125483160276</v>
      </c>
      <c r="Z14" s="9">
        <v>131133087900</v>
      </c>
      <c r="AB14" s="41">
        <f t="shared" si="0"/>
        <v>1.9707696887859422E-3</v>
      </c>
    </row>
    <row r="15" spans="1:32" ht="21.75" customHeight="1" x14ac:dyDescent="0.2">
      <c r="A15" s="75" t="s">
        <v>25</v>
      </c>
      <c r="B15" s="75"/>
      <c r="C15" s="75"/>
      <c r="E15" s="76">
        <v>30231848</v>
      </c>
      <c r="F15" s="76"/>
      <c r="H15" s="9">
        <v>311787455011</v>
      </c>
      <c r="J15" s="9">
        <v>278882267720.83197</v>
      </c>
      <c r="L15" s="9">
        <v>0</v>
      </c>
      <c r="N15" s="9">
        <v>0</v>
      </c>
      <c r="P15" s="9">
        <v>0</v>
      </c>
      <c r="R15" s="9">
        <v>0</v>
      </c>
      <c r="T15" s="9">
        <v>30231848</v>
      </c>
      <c r="V15" s="9">
        <v>9600</v>
      </c>
      <c r="X15" s="9">
        <v>311787455011</v>
      </c>
      <c r="Z15" s="9">
        <v>288498897642.23999</v>
      </c>
      <c r="AB15" s="41">
        <f t="shared" si="0"/>
        <v>4.3357850549135485E-3</v>
      </c>
    </row>
    <row r="16" spans="1:32" ht="21.75" customHeight="1" x14ac:dyDescent="0.2">
      <c r="A16" s="75" t="s">
        <v>26</v>
      </c>
      <c r="B16" s="75"/>
      <c r="C16" s="75"/>
      <c r="E16" s="76">
        <v>29431752</v>
      </c>
      <c r="F16" s="76"/>
      <c r="H16" s="9">
        <v>429947991199</v>
      </c>
      <c r="J16" s="9">
        <v>521645767737.948</v>
      </c>
      <c r="L16" s="9">
        <v>0</v>
      </c>
      <c r="N16" s="9">
        <v>0</v>
      </c>
      <c r="P16" s="9">
        <v>0</v>
      </c>
      <c r="R16" s="9">
        <v>0</v>
      </c>
      <c r="T16" s="9">
        <v>29431752</v>
      </c>
      <c r="V16" s="9">
        <v>19400</v>
      </c>
      <c r="X16" s="9">
        <v>429947991199</v>
      </c>
      <c r="Z16" s="9">
        <v>567578681666.64001</v>
      </c>
      <c r="AB16" s="41">
        <f t="shared" si="0"/>
        <v>8.5300123694387539E-3</v>
      </c>
    </row>
    <row r="17" spans="1:28" ht="21.75" customHeight="1" x14ac:dyDescent="0.2">
      <c r="A17" s="75" t="s">
        <v>27</v>
      </c>
      <c r="B17" s="75"/>
      <c r="C17" s="75"/>
      <c r="E17" s="76">
        <v>124500001</v>
      </c>
      <c r="F17" s="76"/>
      <c r="H17" s="9">
        <v>294712305093</v>
      </c>
      <c r="J17" s="9">
        <v>296403346255.75</v>
      </c>
      <c r="L17" s="9">
        <v>0</v>
      </c>
      <c r="N17" s="9">
        <v>0</v>
      </c>
      <c r="P17" s="9">
        <v>-2</v>
      </c>
      <c r="R17" s="9">
        <v>2</v>
      </c>
      <c r="T17" s="9">
        <v>124499999</v>
      </c>
      <c r="V17" s="9">
        <v>2468</v>
      </c>
      <c r="X17" s="9">
        <v>294712300359</v>
      </c>
      <c r="Z17" s="9">
        <v>305437764846.685</v>
      </c>
      <c r="AB17" s="41">
        <f t="shared" si="0"/>
        <v>4.5903554809096749E-3</v>
      </c>
    </row>
    <row r="18" spans="1:28" ht="21.75" customHeight="1" x14ac:dyDescent="0.2">
      <c r="A18" s="75" t="s">
        <v>28</v>
      </c>
      <c r="B18" s="75"/>
      <c r="C18" s="75"/>
      <c r="E18" s="76">
        <v>4000000</v>
      </c>
      <c r="F18" s="76"/>
      <c r="H18" s="9">
        <v>74945834956</v>
      </c>
      <c r="J18" s="9">
        <v>68549688000</v>
      </c>
      <c r="L18" s="9">
        <v>0</v>
      </c>
      <c r="N18" s="9">
        <v>0</v>
      </c>
      <c r="P18" s="9">
        <v>0</v>
      </c>
      <c r="R18" s="9">
        <v>0</v>
      </c>
      <c r="T18" s="9">
        <v>4000000</v>
      </c>
      <c r="V18" s="9">
        <v>20160</v>
      </c>
      <c r="X18" s="9">
        <v>74945834956</v>
      </c>
      <c r="Z18" s="9">
        <v>80160192000</v>
      </c>
      <c r="AB18" s="41">
        <f t="shared" si="0"/>
        <v>1.2047094991107989E-3</v>
      </c>
    </row>
    <row r="19" spans="1:28" ht="21.75" customHeight="1" x14ac:dyDescent="0.2">
      <c r="A19" s="75" t="s">
        <v>29</v>
      </c>
      <c r="B19" s="75"/>
      <c r="C19" s="75"/>
      <c r="E19" s="76">
        <v>50000000</v>
      </c>
      <c r="F19" s="76"/>
      <c r="H19" s="9">
        <v>499656188500</v>
      </c>
      <c r="J19" s="9">
        <v>604978830000</v>
      </c>
      <c r="L19" s="9">
        <v>0</v>
      </c>
      <c r="N19" s="9">
        <v>0</v>
      </c>
      <c r="P19" s="9">
        <v>0</v>
      </c>
      <c r="R19" s="9">
        <v>0</v>
      </c>
      <c r="T19" s="9">
        <v>50000000</v>
      </c>
      <c r="V19" s="9">
        <v>12446</v>
      </c>
      <c r="X19" s="9">
        <v>499656188500</v>
      </c>
      <c r="Z19" s="9">
        <v>618597315000</v>
      </c>
      <c r="AB19" s="41">
        <f t="shared" si="0"/>
        <v>9.2967599367144108E-3</v>
      </c>
    </row>
    <row r="20" spans="1:28" ht="21.75" customHeight="1" x14ac:dyDescent="0.2">
      <c r="A20" s="75" t="s">
        <v>30</v>
      </c>
      <c r="B20" s="75"/>
      <c r="C20" s="75"/>
      <c r="E20" s="76">
        <v>6100000</v>
      </c>
      <c r="F20" s="76"/>
      <c r="H20" s="9">
        <v>194934962185</v>
      </c>
      <c r="J20" s="9">
        <v>166145517000</v>
      </c>
      <c r="L20" s="9">
        <v>0</v>
      </c>
      <c r="N20" s="9">
        <v>0</v>
      </c>
      <c r="P20" s="9">
        <v>0</v>
      </c>
      <c r="R20" s="9">
        <v>0</v>
      </c>
      <c r="T20" s="9">
        <v>6100000</v>
      </c>
      <c r="V20" s="9">
        <v>31800</v>
      </c>
      <c r="X20" s="9">
        <v>194934962185</v>
      </c>
      <c r="Z20" s="9">
        <v>192825819000</v>
      </c>
      <c r="AB20" s="41">
        <f t="shared" si="0"/>
        <v>2.8979358710009024E-3</v>
      </c>
    </row>
    <row r="21" spans="1:28" ht="21.75" customHeight="1" x14ac:dyDescent="0.2">
      <c r="A21" s="75" t="s">
        <v>31</v>
      </c>
      <c r="B21" s="75"/>
      <c r="C21" s="75"/>
      <c r="E21" s="76">
        <v>130000000</v>
      </c>
      <c r="F21" s="76"/>
      <c r="H21" s="9">
        <v>206109743783</v>
      </c>
      <c r="J21" s="9">
        <v>170578980000</v>
      </c>
      <c r="L21" s="9">
        <v>0</v>
      </c>
      <c r="N21" s="9">
        <v>0</v>
      </c>
      <c r="P21" s="9">
        <v>0</v>
      </c>
      <c r="R21" s="9">
        <v>0</v>
      </c>
      <c r="T21" s="9">
        <v>130000000</v>
      </c>
      <c r="V21" s="9">
        <v>1537</v>
      </c>
      <c r="X21" s="9">
        <v>206109743783</v>
      </c>
      <c r="Z21" s="9">
        <v>198621130500</v>
      </c>
      <c r="AB21" s="41">
        <f t="shared" si="0"/>
        <v>2.9850323042823501E-3</v>
      </c>
    </row>
    <row r="22" spans="1:28" ht="21.75" customHeight="1" x14ac:dyDescent="0.2">
      <c r="A22" s="75" t="s">
        <v>32</v>
      </c>
      <c r="B22" s="75"/>
      <c r="C22" s="75"/>
      <c r="E22" s="76">
        <v>9171026</v>
      </c>
      <c r="F22" s="76"/>
      <c r="H22" s="9">
        <v>133960049242</v>
      </c>
      <c r="J22" s="9">
        <v>147048473916.189</v>
      </c>
      <c r="L22" s="9">
        <v>0</v>
      </c>
      <c r="N22" s="9">
        <v>0</v>
      </c>
      <c r="P22" s="9">
        <v>-668387</v>
      </c>
      <c r="R22" s="9">
        <v>10644370876</v>
      </c>
      <c r="T22" s="9">
        <v>8502639</v>
      </c>
      <c r="V22" s="9">
        <v>16510</v>
      </c>
      <c r="X22" s="9">
        <v>124197002506</v>
      </c>
      <c r="Z22" s="9">
        <v>139543317399.155</v>
      </c>
      <c r="AB22" s="41">
        <f t="shared" si="0"/>
        <v>2.0971651366328468E-3</v>
      </c>
    </row>
    <row r="23" spans="1:28" ht="21.75" customHeight="1" x14ac:dyDescent="0.2">
      <c r="A23" s="75" t="s">
        <v>33</v>
      </c>
      <c r="B23" s="75"/>
      <c r="C23" s="75"/>
      <c r="E23" s="76">
        <v>4692065</v>
      </c>
      <c r="F23" s="76"/>
      <c r="H23" s="9">
        <v>8471248165</v>
      </c>
      <c r="J23" s="9">
        <v>8194906653.6802502</v>
      </c>
      <c r="L23" s="9">
        <v>0</v>
      </c>
      <c r="N23" s="9">
        <v>0</v>
      </c>
      <c r="P23" s="9">
        <v>-4692065</v>
      </c>
      <c r="R23" s="9">
        <v>8217666672</v>
      </c>
      <c r="T23" s="9">
        <v>0</v>
      </c>
      <c r="V23" s="9">
        <v>0</v>
      </c>
      <c r="X23" s="9">
        <v>0</v>
      </c>
      <c r="Z23" s="9">
        <v>0</v>
      </c>
      <c r="AB23" s="41">
        <f t="shared" si="0"/>
        <v>0</v>
      </c>
    </row>
    <row r="24" spans="1:28" ht="21.75" customHeight="1" x14ac:dyDescent="0.2">
      <c r="A24" s="77" t="s">
        <v>34</v>
      </c>
      <c r="B24" s="77"/>
      <c r="C24" s="77"/>
      <c r="D24" s="12"/>
      <c r="E24" s="76">
        <v>0</v>
      </c>
      <c r="F24" s="78"/>
      <c r="H24" s="13">
        <v>0</v>
      </c>
      <c r="J24" s="13">
        <v>0</v>
      </c>
      <c r="L24" s="13">
        <v>12083</v>
      </c>
      <c r="N24" s="13">
        <v>18124500000</v>
      </c>
      <c r="P24" s="13">
        <v>-12083</v>
      </c>
      <c r="R24" s="13">
        <v>12769490047</v>
      </c>
      <c r="T24" s="13">
        <v>0</v>
      </c>
      <c r="V24" s="13">
        <v>0</v>
      </c>
      <c r="X24" s="13">
        <v>0</v>
      </c>
      <c r="Z24" s="13">
        <v>0</v>
      </c>
      <c r="AB24" s="41">
        <f t="shared" si="0"/>
        <v>0</v>
      </c>
    </row>
    <row r="25" spans="1:28" ht="21.75" customHeight="1" x14ac:dyDescent="0.2">
      <c r="A25" s="79" t="s">
        <v>35</v>
      </c>
      <c r="B25" s="79"/>
      <c r="C25" s="79"/>
      <c r="D25" s="79"/>
      <c r="F25" s="16">
        <v>543302457</v>
      </c>
      <c r="H25" s="16">
        <v>2693564508932</v>
      </c>
      <c r="J25" s="16">
        <v>2748763826954.48</v>
      </c>
      <c r="L25" s="16">
        <v>235580518</v>
      </c>
      <c r="N25" s="16">
        <v>37054780078</v>
      </c>
      <c r="P25" s="16">
        <v>-5372537</v>
      </c>
      <c r="R25" s="16">
        <v>31631527597</v>
      </c>
      <c r="T25" s="16">
        <v>773510438</v>
      </c>
      <c r="V25" s="16"/>
      <c r="X25" s="16">
        <v>2694260489375</v>
      </c>
      <c r="Z25" s="16">
        <v>2958517046071.48</v>
      </c>
      <c r="AB25" s="42">
        <f>SUM(AB9:AB24)</f>
        <v>4.4462887372868798E-2</v>
      </c>
    </row>
    <row r="29" spans="1:28" x14ac:dyDescent="0.2">
      <c r="Z29" s="27"/>
    </row>
    <row r="30" spans="1:28" x14ac:dyDescent="0.2">
      <c r="Z30" s="27"/>
    </row>
  </sheetData>
  <mergeCells count="46">
    <mergeCell ref="A23:C23"/>
    <mergeCell ref="E23:F23"/>
    <mergeCell ref="A24:C24"/>
    <mergeCell ref="E24:F24"/>
    <mergeCell ref="A25:D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3"/>
  <sheetViews>
    <sheetView rightToLeft="1" zoomScaleNormal="100" workbookViewId="0">
      <selection activeCell="K16" sqref="K16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</row>
    <row r="2" spans="1:49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</row>
    <row r="3" spans="1:49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</row>
    <row r="4" spans="1:49" ht="14.45" customHeight="1" x14ac:dyDescent="0.2"/>
    <row r="5" spans="1:49" ht="14.45" customHeight="1" x14ac:dyDescent="0.2">
      <c r="A5" s="70" t="s">
        <v>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</row>
    <row r="6" spans="1:49" ht="14.45" customHeight="1" x14ac:dyDescent="0.2">
      <c r="I6" s="71" t="s">
        <v>7</v>
      </c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C6" s="71" t="s">
        <v>9</v>
      </c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1" t="s">
        <v>37</v>
      </c>
      <c r="B8" s="71"/>
      <c r="C8" s="71"/>
      <c r="D8" s="71"/>
      <c r="E8" s="71"/>
      <c r="F8" s="71"/>
      <c r="G8" s="71"/>
      <c r="I8" s="71" t="s">
        <v>38</v>
      </c>
      <c r="J8" s="71"/>
      <c r="K8" s="71"/>
      <c r="M8" s="71" t="s">
        <v>39</v>
      </c>
      <c r="N8" s="71"/>
      <c r="O8" s="71"/>
      <c r="Q8" s="71" t="s">
        <v>40</v>
      </c>
      <c r="R8" s="71"/>
      <c r="S8" s="71"/>
      <c r="T8" s="71"/>
      <c r="U8" s="71"/>
      <c r="W8" s="71" t="s">
        <v>41</v>
      </c>
      <c r="X8" s="71"/>
      <c r="Y8" s="71"/>
      <c r="Z8" s="71"/>
      <c r="AA8" s="71"/>
      <c r="AC8" s="71" t="s">
        <v>38</v>
      </c>
      <c r="AD8" s="71"/>
      <c r="AE8" s="71"/>
      <c r="AF8" s="71"/>
      <c r="AG8" s="71"/>
      <c r="AI8" s="71" t="s">
        <v>39</v>
      </c>
      <c r="AJ8" s="71"/>
      <c r="AK8" s="71"/>
      <c r="AM8" s="71" t="s">
        <v>40</v>
      </c>
      <c r="AN8" s="71"/>
      <c r="AO8" s="71"/>
      <c r="AQ8" s="71" t="s">
        <v>41</v>
      </c>
      <c r="AR8" s="71"/>
      <c r="AS8" s="71"/>
    </row>
    <row r="9" spans="1:49" ht="21.75" customHeight="1" x14ac:dyDescent="0.2">
      <c r="A9" s="73" t="s">
        <v>42</v>
      </c>
      <c r="B9" s="73"/>
      <c r="C9" s="73"/>
      <c r="D9" s="73"/>
      <c r="E9" s="73"/>
      <c r="F9" s="73"/>
      <c r="G9" s="73"/>
      <c r="I9" s="74">
        <v>49999999</v>
      </c>
      <c r="J9" s="74"/>
      <c r="K9" s="74"/>
      <c r="M9" s="74">
        <v>12900</v>
      </c>
      <c r="N9" s="74"/>
      <c r="O9" s="74"/>
      <c r="Q9" s="73" t="s">
        <v>43</v>
      </c>
      <c r="R9" s="73"/>
      <c r="S9" s="73"/>
      <c r="T9" s="73"/>
      <c r="U9" s="73"/>
      <c r="W9" s="80">
        <v>0.29926374039477799</v>
      </c>
      <c r="X9" s="80"/>
      <c r="Y9" s="80"/>
      <c r="Z9" s="80"/>
      <c r="AA9" s="80"/>
      <c r="AC9" s="74">
        <v>49999999</v>
      </c>
      <c r="AD9" s="74"/>
      <c r="AE9" s="74"/>
      <c r="AF9" s="74"/>
      <c r="AG9" s="74"/>
      <c r="AI9" s="74">
        <v>12900</v>
      </c>
      <c r="AJ9" s="74"/>
      <c r="AK9" s="74"/>
      <c r="AM9" s="73" t="s">
        <v>43</v>
      </c>
      <c r="AN9" s="73"/>
      <c r="AO9" s="73"/>
      <c r="AQ9" s="80">
        <v>0.29926374039477799</v>
      </c>
      <c r="AR9" s="80"/>
      <c r="AS9" s="80"/>
    </row>
    <row r="10" spans="1:49" ht="21.75" customHeight="1" x14ac:dyDescent="0.2"/>
    <row r="11" spans="1:49" ht="21.75" customHeight="1" x14ac:dyDescent="0.2"/>
    <row r="12" spans="1:49" ht="21.75" customHeight="1" x14ac:dyDescent="0.2"/>
    <row r="13" spans="1:49" ht="21.75" customHeight="1" x14ac:dyDescent="0.2"/>
    <row r="14" spans="1:49" ht="21.75" customHeight="1" x14ac:dyDescent="0.2"/>
    <row r="15" spans="1:49" ht="21.75" customHeight="1" x14ac:dyDescent="0.2"/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</sheetData>
  <mergeCells count="24"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4"/>
  <sheetViews>
    <sheetView rightToLeft="1" topLeftCell="A4" zoomScaleNormal="100" workbookViewId="0">
      <selection activeCell="AC10" sqref="AC10"/>
    </sheetView>
  </sheetViews>
  <sheetFormatPr defaultRowHeight="12.75" x14ac:dyDescent="0.2"/>
  <cols>
    <col min="1" max="1" width="5.140625" customWidth="1"/>
    <col min="2" max="2" width="24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8.140625" customWidth="1"/>
    <col min="8" max="8" width="1.28515625" customWidth="1"/>
    <col min="9" max="9" width="19.42578125" customWidth="1"/>
    <col min="10" max="10" width="1.28515625" customWidth="1"/>
    <col min="11" max="11" width="13" customWidth="1"/>
    <col min="12" max="12" width="1.28515625" customWidth="1"/>
    <col min="13" max="13" width="18.42578125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0" customWidth="1"/>
    <col min="24" max="24" width="1.28515625" customWidth="1"/>
    <col min="25" max="25" width="20.42578125" customWidth="1"/>
    <col min="26" max="26" width="1.28515625" customWidth="1"/>
    <col min="27" max="27" width="15.5703125" style="43" customWidth="1"/>
    <col min="28" max="28" width="0.28515625" customWidth="1"/>
  </cols>
  <sheetData>
    <row r="1" spans="1:27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4.45" customHeight="1" x14ac:dyDescent="0.2"/>
    <row r="5" spans="1:27" ht="14.45" customHeight="1" x14ac:dyDescent="0.2">
      <c r="A5" s="1" t="s">
        <v>45</v>
      </c>
      <c r="B5" s="70" t="s">
        <v>46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14.45" customHeight="1" x14ac:dyDescent="0.2">
      <c r="E6" s="71" t="s">
        <v>7</v>
      </c>
      <c r="F6" s="71"/>
      <c r="G6" s="71"/>
      <c r="H6" s="71"/>
      <c r="I6" s="71"/>
      <c r="K6" s="71" t="s">
        <v>8</v>
      </c>
      <c r="L6" s="71"/>
      <c r="M6" s="71"/>
      <c r="N6" s="71"/>
      <c r="O6" s="71"/>
      <c r="P6" s="71"/>
      <c r="Q6" s="71"/>
      <c r="S6" s="71" t="s">
        <v>9</v>
      </c>
      <c r="T6" s="71"/>
      <c r="U6" s="71"/>
      <c r="V6" s="71"/>
      <c r="W6" s="71"/>
      <c r="X6" s="71"/>
      <c r="Y6" s="71"/>
      <c r="Z6" s="71"/>
      <c r="AA6" s="71"/>
    </row>
    <row r="7" spans="1:27" ht="14.45" customHeight="1" x14ac:dyDescent="0.2">
      <c r="E7" s="3"/>
      <c r="F7" s="3"/>
      <c r="G7" s="3"/>
      <c r="H7" s="3"/>
      <c r="I7" s="3"/>
      <c r="K7" s="72" t="s">
        <v>47</v>
      </c>
      <c r="L7" s="72"/>
      <c r="M7" s="72"/>
      <c r="N7" s="3"/>
      <c r="O7" s="72" t="s">
        <v>48</v>
      </c>
      <c r="P7" s="72"/>
      <c r="Q7" s="72"/>
      <c r="S7" s="3"/>
      <c r="T7" s="3"/>
      <c r="U7" s="3"/>
      <c r="V7" s="3"/>
      <c r="W7" s="3"/>
      <c r="X7" s="3"/>
      <c r="Y7" s="3"/>
      <c r="Z7" s="3"/>
      <c r="AA7" s="44"/>
    </row>
    <row r="8" spans="1:27" ht="14.45" customHeight="1" x14ac:dyDescent="0.2">
      <c r="A8" s="71" t="s">
        <v>49</v>
      </c>
      <c r="B8" s="71"/>
      <c r="D8" s="71" t="s">
        <v>50</v>
      </c>
      <c r="E8" s="7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51</v>
      </c>
      <c r="W8" s="2" t="s">
        <v>14</v>
      </c>
      <c r="Y8" s="2" t="s">
        <v>15</v>
      </c>
      <c r="AA8" s="45" t="s">
        <v>18</v>
      </c>
    </row>
    <row r="9" spans="1:27" ht="21.75" customHeight="1" x14ac:dyDescent="0.2">
      <c r="A9" s="73" t="s">
        <v>52</v>
      </c>
      <c r="B9" s="73"/>
      <c r="D9" s="74">
        <v>2000000</v>
      </c>
      <c r="E9" s="74"/>
      <c r="G9" s="6">
        <v>20023200000</v>
      </c>
      <c r="I9" s="6">
        <v>17778862500</v>
      </c>
      <c r="K9" s="6">
        <v>0</v>
      </c>
      <c r="M9" s="6">
        <v>0</v>
      </c>
      <c r="O9" s="6">
        <v>0</v>
      </c>
      <c r="Q9" s="6">
        <v>0</v>
      </c>
      <c r="S9" s="6">
        <v>2000000</v>
      </c>
      <c r="U9" s="6">
        <v>9550</v>
      </c>
      <c r="W9" s="6">
        <v>20023200000</v>
      </c>
      <c r="Y9" s="6">
        <v>19077318750</v>
      </c>
      <c r="AA9" s="40">
        <f>Y9/سهام!$AF$7</f>
        <v>2.8670873337840249E-4</v>
      </c>
    </row>
    <row r="10" spans="1:27" ht="21.75" customHeight="1" x14ac:dyDescent="0.2">
      <c r="A10" s="75" t="s">
        <v>53</v>
      </c>
      <c r="B10" s="75"/>
      <c r="D10" s="76">
        <v>18013312</v>
      </c>
      <c r="E10" s="76"/>
      <c r="G10" s="9">
        <v>313204944160</v>
      </c>
      <c r="I10" s="9">
        <v>347244079005.59998</v>
      </c>
      <c r="K10" s="9">
        <v>0</v>
      </c>
      <c r="M10" s="9">
        <v>0</v>
      </c>
      <c r="O10" s="9">
        <v>0</v>
      </c>
      <c r="Q10" s="9">
        <v>0</v>
      </c>
      <c r="S10" s="9">
        <v>18013312</v>
      </c>
      <c r="U10" s="9">
        <v>22380</v>
      </c>
      <c r="W10" s="9">
        <v>313204944160</v>
      </c>
      <c r="Y10" s="9">
        <v>402659196276.96002</v>
      </c>
      <c r="AA10" s="41">
        <f>Y10/سهام!$AF$7</f>
        <v>6.0514745106794825E-3</v>
      </c>
    </row>
    <row r="11" spans="1:27" ht="21.75" customHeight="1" x14ac:dyDescent="0.2">
      <c r="A11" s="75" t="s">
        <v>54</v>
      </c>
      <c r="B11" s="75"/>
      <c r="D11" s="76">
        <v>28078000</v>
      </c>
      <c r="E11" s="76"/>
      <c r="G11" s="9">
        <v>549240844074</v>
      </c>
      <c r="I11" s="9">
        <v>571550117302.5</v>
      </c>
      <c r="K11" s="9">
        <v>0</v>
      </c>
      <c r="M11" s="9">
        <v>0</v>
      </c>
      <c r="O11" s="9">
        <v>0</v>
      </c>
      <c r="Q11" s="9">
        <v>0</v>
      </c>
      <c r="S11" s="9">
        <v>28078000</v>
      </c>
      <c r="U11" s="9">
        <v>24250</v>
      </c>
      <c r="W11" s="9">
        <v>549240844074</v>
      </c>
      <c r="Y11" s="9">
        <v>680082941343.75</v>
      </c>
      <c r="AA11" s="41">
        <f>Y11/سهام!$AF$7</f>
        <v>1.0220813588121495E-2</v>
      </c>
    </row>
    <row r="12" spans="1:27" ht="21.75" customHeight="1" x14ac:dyDescent="0.2">
      <c r="A12" s="75" t="s">
        <v>55</v>
      </c>
      <c r="B12" s="75"/>
      <c r="D12" s="76">
        <v>2000000</v>
      </c>
      <c r="E12" s="76"/>
      <c r="G12" s="9">
        <v>20000000000</v>
      </c>
      <c r="I12" s="9">
        <v>26728222500</v>
      </c>
      <c r="K12" s="9">
        <v>0</v>
      </c>
      <c r="M12" s="9">
        <v>0</v>
      </c>
      <c r="O12" s="9">
        <v>0</v>
      </c>
      <c r="Q12" s="9">
        <v>0</v>
      </c>
      <c r="S12" s="9">
        <v>2000000</v>
      </c>
      <c r="U12" s="9">
        <v>14390</v>
      </c>
      <c r="W12" s="9">
        <v>20000000000</v>
      </c>
      <c r="Y12" s="9">
        <v>28745823750</v>
      </c>
      <c r="AA12" s="41">
        <f>Y12/سهام!$AF$7</f>
        <v>4.3201452076599076E-4</v>
      </c>
    </row>
    <row r="13" spans="1:27" ht="21.75" customHeight="1" x14ac:dyDescent="0.2">
      <c r="A13" s="75" t="s">
        <v>56</v>
      </c>
      <c r="B13" s="75"/>
      <c r="D13" s="76">
        <v>1000000</v>
      </c>
      <c r="E13" s="76"/>
      <c r="G13" s="9">
        <v>10011600000</v>
      </c>
      <c r="I13" s="9">
        <v>15521546250</v>
      </c>
      <c r="K13" s="9">
        <v>0</v>
      </c>
      <c r="M13" s="9">
        <v>0</v>
      </c>
      <c r="O13" s="9">
        <v>0</v>
      </c>
      <c r="Q13" s="9">
        <v>0</v>
      </c>
      <c r="S13" s="9">
        <v>1000000</v>
      </c>
      <c r="U13" s="9">
        <v>18250</v>
      </c>
      <c r="W13" s="9">
        <v>10011600000</v>
      </c>
      <c r="Y13" s="9">
        <v>18228328125</v>
      </c>
      <c r="AA13" s="41">
        <f>Y13/سهام!$AF$7</f>
        <v>2.7394944419664111E-4</v>
      </c>
    </row>
    <row r="14" spans="1:27" ht="21.75" customHeight="1" x14ac:dyDescent="0.2">
      <c r="A14" s="75" t="s">
        <v>57</v>
      </c>
      <c r="B14" s="75"/>
      <c r="D14" s="76">
        <v>1000000</v>
      </c>
      <c r="E14" s="76"/>
      <c r="G14" s="9">
        <v>10011600000</v>
      </c>
      <c r="I14" s="9">
        <v>9988125000</v>
      </c>
      <c r="K14" s="9">
        <v>0</v>
      </c>
      <c r="M14" s="9">
        <v>0</v>
      </c>
      <c r="O14" s="9">
        <v>0</v>
      </c>
      <c r="Q14" s="9">
        <v>0</v>
      </c>
      <c r="S14" s="9">
        <v>1000000</v>
      </c>
      <c r="U14" s="9">
        <v>10649</v>
      </c>
      <c r="W14" s="9">
        <v>10011600000</v>
      </c>
      <c r="Y14" s="9">
        <v>10636354312.5</v>
      </c>
      <c r="AA14" s="41">
        <f>Y14/سهام!$AF$7</f>
        <v>1.5985137705479624E-4</v>
      </c>
    </row>
    <row r="15" spans="1:27" ht="21.75" customHeight="1" x14ac:dyDescent="0.2">
      <c r="A15" s="75" t="s">
        <v>58</v>
      </c>
      <c r="B15" s="75"/>
      <c r="D15" s="76">
        <v>1500000</v>
      </c>
      <c r="E15" s="76"/>
      <c r="G15" s="9">
        <v>15017400000</v>
      </c>
      <c r="I15" s="9">
        <v>28615978125</v>
      </c>
      <c r="K15" s="9">
        <v>0</v>
      </c>
      <c r="M15" s="9">
        <v>0</v>
      </c>
      <c r="O15" s="9">
        <v>0</v>
      </c>
      <c r="Q15" s="9">
        <v>0</v>
      </c>
      <c r="S15" s="9">
        <v>1500000</v>
      </c>
      <c r="U15" s="9">
        <v>21739</v>
      </c>
      <c r="W15" s="9">
        <v>15017400000</v>
      </c>
      <c r="Y15" s="9">
        <v>32569777406.25</v>
      </c>
      <c r="AA15" s="41">
        <f>Y15/سهام!$AF$7</f>
        <v>4.8948386033348889E-4</v>
      </c>
    </row>
    <row r="16" spans="1:27" ht="21.75" customHeight="1" x14ac:dyDescent="0.2">
      <c r="A16" s="75" t="s">
        <v>59</v>
      </c>
      <c r="B16" s="75"/>
      <c r="D16" s="76">
        <v>579746</v>
      </c>
      <c r="E16" s="76"/>
      <c r="G16" s="9">
        <v>188104350890</v>
      </c>
      <c r="I16" s="9">
        <v>212514121446.375</v>
      </c>
      <c r="K16" s="9">
        <v>0</v>
      </c>
      <c r="M16" s="9">
        <v>0</v>
      </c>
      <c r="O16" s="9">
        <v>0</v>
      </c>
      <c r="Q16" s="9">
        <v>0</v>
      </c>
      <c r="S16" s="9">
        <v>579746</v>
      </c>
      <c r="U16" s="9">
        <v>424710</v>
      </c>
      <c r="W16" s="9">
        <v>188104350890</v>
      </c>
      <c r="Y16" s="9">
        <v>245931532750.65399</v>
      </c>
      <c r="AA16" s="41">
        <f>Y16/سهام!$AF$7</f>
        <v>3.6960497005245623E-3</v>
      </c>
    </row>
    <row r="17" spans="1:27" ht="21.75" customHeight="1" x14ac:dyDescent="0.2">
      <c r="A17" s="75" t="s">
        <v>60</v>
      </c>
      <c r="B17" s="75"/>
      <c r="D17" s="76">
        <v>36800000</v>
      </c>
      <c r="E17" s="76"/>
      <c r="G17" s="9">
        <v>958020959719</v>
      </c>
      <c r="I17" s="9">
        <v>1079482264960</v>
      </c>
      <c r="K17" s="9">
        <v>0</v>
      </c>
      <c r="M17" s="9">
        <v>0</v>
      </c>
      <c r="O17" s="9">
        <v>0</v>
      </c>
      <c r="Q17" s="9">
        <v>0</v>
      </c>
      <c r="S17" s="9">
        <v>36800000</v>
      </c>
      <c r="U17" s="9">
        <v>22618</v>
      </c>
      <c r="W17" s="9">
        <v>958020959719</v>
      </c>
      <c r="Y17" s="9">
        <v>831343589120</v>
      </c>
      <c r="AA17" s="41">
        <f>Y17/سهام!$AF$7</f>
        <v>1.2494075847993591E-2</v>
      </c>
    </row>
    <row r="18" spans="1:27" ht="21.75" customHeight="1" x14ac:dyDescent="0.2">
      <c r="A18" s="75" t="s">
        <v>61</v>
      </c>
      <c r="B18" s="75"/>
      <c r="D18" s="76">
        <v>2283000</v>
      </c>
      <c r="E18" s="76"/>
      <c r="G18" s="9">
        <v>29584559417</v>
      </c>
      <c r="I18" s="9">
        <v>44009576493.75</v>
      </c>
      <c r="K18" s="9">
        <v>0</v>
      </c>
      <c r="M18" s="9">
        <v>0</v>
      </c>
      <c r="O18" s="9">
        <v>0</v>
      </c>
      <c r="Q18" s="9">
        <v>0</v>
      </c>
      <c r="S18" s="9">
        <v>2283000</v>
      </c>
      <c r="U18" s="9">
        <v>22201</v>
      </c>
      <c r="W18" s="9">
        <v>29584559417</v>
      </c>
      <c r="Y18" s="9">
        <v>50624694701.4375</v>
      </c>
      <c r="AA18" s="41">
        <f>Y18/سهام!$AF$7</f>
        <v>7.6082715216557717E-4</v>
      </c>
    </row>
    <row r="19" spans="1:27" ht="21.75" customHeight="1" x14ac:dyDescent="0.2">
      <c r="A19" s="75" t="s">
        <v>62</v>
      </c>
      <c r="B19" s="75"/>
      <c r="D19" s="76">
        <v>6791000</v>
      </c>
      <c r="E19" s="76"/>
      <c r="G19" s="9">
        <v>109829073089</v>
      </c>
      <c r="I19" s="9">
        <v>200435749565.625</v>
      </c>
      <c r="K19" s="9">
        <v>0</v>
      </c>
      <c r="M19" s="9">
        <v>0</v>
      </c>
      <c r="O19" s="9">
        <v>0</v>
      </c>
      <c r="Q19" s="9">
        <v>0</v>
      </c>
      <c r="S19" s="9">
        <v>6791000</v>
      </c>
      <c r="U19" s="9">
        <v>34611</v>
      </c>
      <c r="W19" s="9">
        <v>109829073089</v>
      </c>
      <c r="Y19" s="9">
        <v>234764187080.06299</v>
      </c>
      <c r="AA19" s="41">
        <f>Y19/سهام!$AF$7</f>
        <v>3.5282181737585727E-3</v>
      </c>
    </row>
    <row r="20" spans="1:27" ht="21.75" customHeight="1" x14ac:dyDescent="0.2">
      <c r="A20" s="75" t="s">
        <v>63</v>
      </c>
      <c r="B20" s="75"/>
      <c r="D20" s="76">
        <v>7524000</v>
      </c>
      <c r="E20" s="76"/>
      <c r="G20" s="9">
        <v>100109952992</v>
      </c>
      <c r="I20" s="9">
        <v>96929311594.5</v>
      </c>
      <c r="K20" s="9">
        <v>0</v>
      </c>
      <c r="M20" s="9">
        <v>0</v>
      </c>
      <c r="O20" s="9">
        <v>0</v>
      </c>
      <c r="Q20" s="9">
        <v>0</v>
      </c>
      <c r="S20" s="9">
        <v>7524000</v>
      </c>
      <c r="U20" s="9">
        <v>15079</v>
      </c>
      <c r="W20" s="9">
        <v>100109952992</v>
      </c>
      <c r="Y20" s="9">
        <v>113319668904.75</v>
      </c>
      <c r="AA20" s="41">
        <f>Y20/سهام!$AF$7</f>
        <v>1.7030558205953766E-3</v>
      </c>
    </row>
    <row r="21" spans="1:27" ht="21.75" customHeight="1" x14ac:dyDescent="0.2">
      <c r="A21" s="75" t="s">
        <v>64</v>
      </c>
      <c r="B21" s="75"/>
      <c r="D21" s="76">
        <v>21564</v>
      </c>
      <c r="E21" s="76"/>
      <c r="G21" s="9">
        <v>39363632745</v>
      </c>
      <c r="I21" s="9">
        <v>83544521076</v>
      </c>
      <c r="K21" s="9">
        <v>0</v>
      </c>
      <c r="M21" s="9">
        <v>0</v>
      </c>
      <c r="O21" s="9">
        <v>0</v>
      </c>
      <c r="Q21" s="9">
        <v>0</v>
      </c>
      <c r="S21" s="9">
        <v>21564</v>
      </c>
      <c r="U21" s="9">
        <v>4253683</v>
      </c>
      <c r="W21" s="9">
        <v>39363632745</v>
      </c>
      <c r="Y21" s="9">
        <v>91726420212</v>
      </c>
      <c r="AA21" s="41">
        <f>Y21/سهام!$AF$7</f>
        <v>1.3785357418907528E-3</v>
      </c>
    </row>
    <row r="22" spans="1:27" ht="21.75" customHeight="1" x14ac:dyDescent="0.2">
      <c r="A22" s="75" t="s">
        <v>65</v>
      </c>
      <c r="B22" s="75"/>
      <c r="D22" s="76">
        <v>4808154</v>
      </c>
      <c r="E22" s="76"/>
      <c r="G22" s="9">
        <v>99999986892</v>
      </c>
      <c r="I22" s="9">
        <v>119607638904</v>
      </c>
      <c r="K22" s="9">
        <v>0</v>
      </c>
      <c r="M22" s="9">
        <v>0</v>
      </c>
      <c r="O22" s="9">
        <v>0</v>
      </c>
      <c r="Q22" s="9">
        <v>0</v>
      </c>
      <c r="S22" s="9">
        <v>4808154</v>
      </c>
      <c r="U22" s="9">
        <v>28544</v>
      </c>
      <c r="W22" s="9">
        <v>99999986892</v>
      </c>
      <c r="Y22" s="9">
        <v>137243947776</v>
      </c>
      <c r="AA22" s="41">
        <f>Y22/سهام!$AF$7</f>
        <v>2.0626084276496445E-3</v>
      </c>
    </row>
    <row r="23" spans="1:27" ht="21.75" customHeight="1" x14ac:dyDescent="0.2">
      <c r="A23" s="75" t="s">
        <v>66</v>
      </c>
      <c r="B23" s="75"/>
      <c r="D23" s="76">
        <v>67248</v>
      </c>
      <c r="E23" s="76"/>
      <c r="G23" s="9">
        <v>189996470306</v>
      </c>
      <c r="I23" s="9">
        <v>193142288320</v>
      </c>
      <c r="K23" s="9">
        <v>0</v>
      </c>
      <c r="M23" s="9">
        <v>0</v>
      </c>
      <c r="O23" s="9">
        <v>0</v>
      </c>
      <c r="Q23" s="9">
        <v>0</v>
      </c>
      <c r="S23" s="9">
        <v>67248</v>
      </c>
      <c r="U23" s="9">
        <v>3227068</v>
      </c>
      <c r="W23" s="9">
        <v>189996470306</v>
      </c>
      <c r="Y23" s="9">
        <v>217013848864</v>
      </c>
      <c r="AA23" s="41">
        <f>Y23/سهام!$AF$7</f>
        <v>3.2614523324127772E-3</v>
      </c>
    </row>
    <row r="24" spans="1:27" ht="21.75" customHeight="1" x14ac:dyDescent="0.2">
      <c r="A24" s="75" t="s">
        <v>67</v>
      </c>
      <c r="B24" s="75"/>
      <c r="D24" s="76">
        <v>130571</v>
      </c>
      <c r="E24" s="76"/>
      <c r="G24" s="9">
        <v>99999758915</v>
      </c>
      <c r="I24" s="9">
        <v>121341438294</v>
      </c>
      <c r="K24" s="9">
        <v>0</v>
      </c>
      <c r="M24" s="9">
        <v>0</v>
      </c>
      <c r="O24" s="9">
        <v>0</v>
      </c>
      <c r="Q24" s="9">
        <v>0</v>
      </c>
      <c r="S24" s="9">
        <v>130571</v>
      </c>
      <c r="U24" s="9">
        <v>1008621</v>
      </c>
      <c r="W24" s="9">
        <v>99999758915</v>
      </c>
      <c r="Y24" s="9">
        <v>131696632591</v>
      </c>
      <c r="AA24" s="41">
        <f>Y24/سهام!$AF$7</f>
        <v>1.9792390752168174E-3</v>
      </c>
    </row>
    <row r="25" spans="1:27" ht="21.75" customHeight="1" x14ac:dyDescent="0.2">
      <c r="A25" s="75" t="s">
        <v>68</v>
      </c>
      <c r="B25" s="75"/>
      <c r="D25" s="76">
        <v>10000</v>
      </c>
      <c r="E25" s="76"/>
      <c r="G25" s="9">
        <v>10000000000</v>
      </c>
      <c r="I25" s="9">
        <v>13103310000</v>
      </c>
      <c r="K25" s="9">
        <v>0</v>
      </c>
      <c r="M25" s="9">
        <v>0</v>
      </c>
      <c r="O25" s="9">
        <v>0</v>
      </c>
      <c r="Q25" s="9">
        <v>0</v>
      </c>
      <c r="S25" s="9">
        <v>10000</v>
      </c>
      <c r="U25" s="9">
        <v>1384335</v>
      </c>
      <c r="W25" s="9">
        <v>10000000000</v>
      </c>
      <c r="Y25" s="9">
        <v>13843350000</v>
      </c>
      <c r="AA25" s="41">
        <f>Y25/سهام!$AF$7</f>
        <v>2.0804859405171433E-4</v>
      </c>
    </row>
    <row r="26" spans="1:27" ht="21.75" customHeight="1" x14ac:dyDescent="0.2">
      <c r="A26" s="75" t="s">
        <v>69</v>
      </c>
      <c r="B26" s="75"/>
      <c r="D26" s="76">
        <v>0</v>
      </c>
      <c r="E26" s="76"/>
      <c r="G26" s="9">
        <v>0</v>
      </c>
      <c r="I26" s="9">
        <v>0</v>
      </c>
      <c r="K26" s="9">
        <v>4000000</v>
      </c>
      <c r="M26" s="9">
        <v>40046400000</v>
      </c>
      <c r="O26" s="9">
        <v>0</v>
      </c>
      <c r="Q26" s="9">
        <v>0</v>
      </c>
      <c r="S26" s="9">
        <v>4000000</v>
      </c>
      <c r="U26" s="9">
        <v>10000</v>
      </c>
      <c r="W26" s="9">
        <v>40046400000</v>
      </c>
      <c r="Y26" s="9">
        <v>39952500000</v>
      </c>
      <c r="AA26" s="41">
        <f>Y26/سهام!$AF$7</f>
        <v>6.0043713796524079E-4</v>
      </c>
    </row>
    <row r="27" spans="1:27" ht="21.75" customHeight="1" x14ac:dyDescent="0.2">
      <c r="A27" s="75" t="s">
        <v>70</v>
      </c>
      <c r="B27" s="75"/>
      <c r="D27" s="76">
        <v>0</v>
      </c>
      <c r="E27" s="76"/>
      <c r="G27" s="9">
        <v>0</v>
      </c>
      <c r="I27" s="9">
        <v>0</v>
      </c>
      <c r="K27" s="9">
        <v>43978468</v>
      </c>
      <c r="M27" s="9">
        <v>999999996771.19995</v>
      </c>
      <c r="O27" s="9">
        <v>0</v>
      </c>
      <c r="Q27" s="9">
        <v>0</v>
      </c>
      <c r="S27" s="9">
        <v>43978468</v>
      </c>
      <c r="U27" s="9">
        <v>22986.34</v>
      </c>
      <c r="W27" s="9">
        <v>999999996771</v>
      </c>
      <c r="Y27" s="9">
        <v>1010904018127.12</v>
      </c>
      <c r="AA27" s="41">
        <f>Y27/سهام!$AF$7</f>
        <v>1.5192649155917899E-2</v>
      </c>
    </row>
    <row r="28" spans="1:27" ht="21.75" customHeight="1" x14ac:dyDescent="0.2">
      <c r="A28" s="77" t="s">
        <v>71</v>
      </c>
      <c r="B28" s="77"/>
      <c r="D28" s="78">
        <v>0</v>
      </c>
      <c r="E28" s="78"/>
      <c r="G28" s="13">
        <v>0</v>
      </c>
      <c r="I28" s="13">
        <v>0</v>
      </c>
      <c r="K28" s="13">
        <v>66412351</v>
      </c>
      <c r="M28" s="13">
        <v>999999990441.43994</v>
      </c>
      <c r="O28" s="13">
        <v>0</v>
      </c>
      <c r="Q28" s="13">
        <v>0</v>
      </c>
      <c r="S28" s="13">
        <v>66412351</v>
      </c>
      <c r="U28" s="13">
        <v>15234.56</v>
      </c>
      <c r="W28" s="13">
        <v>999999990441</v>
      </c>
      <c r="Y28" s="13">
        <v>1011762926050.5601</v>
      </c>
      <c r="AA28" s="41">
        <f>Y28/سهام!$AF$7</f>
        <v>1.5205557489947709E-2</v>
      </c>
    </row>
    <row r="29" spans="1:27" ht="21.75" customHeight="1" x14ac:dyDescent="0.2">
      <c r="A29" s="79" t="s">
        <v>35</v>
      </c>
      <c r="B29" s="79"/>
      <c r="D29" s="81">
        <v>112606595</v>
      </c>
      <c r="E29" s="81"/>
      <c r="G29" s="16">
        <v>2762518333199</v>
      </c>
      <c r="I29" s="16">
        <v>3181537151337.3501</v>
      </c>
      <c r="K29" s="16">
        <v>114390819</v>
      </c>
      <c r="M29" s="16">
        <v>2040046387212.6399</v>
      </c>
      <c r="O29" s="16">
        <v>0</v>
      </c>
      <c r="Q29" s="16">
        <v>0</v>
      </c>
      <c r="S29" s="16">
        <v>226997414</v>
      </c>
      <c r="U29" s="16"/>
      <c r="W29" s="16">
        <f>SUM(W9:W28)</f>
        <v>4802564720411</v>
      </c>
      <c r="Y29" s="16">
        <v>5322127056142.04</v>
      </c>
      <c r="AA29" s="42">
        <f>SUM(AA9:AA28)</f>
        <v>7.9985050684620529E-2</v>
      </c>
    </row>
    <row r="33" spans="23:23" x14ac:dyDescent="0.2">
      <c r="W33" s="27"/>
    </row>
    <row r="34" spans="23:23" x14ac:dyDescent="0.2">
      <c r="W34" s="27"/>
    </row>
  </sheetData>
  <mergeCells count="53"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31"/>
  <sheetViews>
    <sheetView rightToLeft="1" topLeftCell="I7" zoomScaleNormal="100" workbookViewId="0">
      <selection activeCell="AB17" sqref="AB17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2.140625" customWidth="1"/>
    <col min="19" max="19" width="1.28515625" customWidth="1"/>
    <col min="20" max="20" width="20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20.8554687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2.85546875" customWidth="1"/>
    <col min="35" max="35" width="1.28515625" customWidth="1"/>
    <col min="36" max="36" width="22" customWidth="1"/>
    <col min="37" max="37" width="1.28515625" customWidth="1"/>
    <col min="38" max="38" width="14.28515625" style="43" customWidth="1"/>
    <col min="39" max="39" width="0.28515625" customWidth="1"/>
  </cols>
  <sheetData>
    <row r="1" spans="1:3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38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38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38" ht="14.45" customHeight="1" x14ac:dyDescent="0.2"/>
    <row r="5" spans="1:38" ht="14.45" customHeight="1" x14ac:dyDescent="0.2">
      <c r="A5" s="1" t="s">
        <v>72</v>
      </c>
      <c r="B5" s="70" t="s">
        <v>73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ht="14.45" customHeight="1" x14ac:dyDescent="0.2">
      <c r="A6" s="71" t="s">
        <v>74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7</v>
      </c>
      <c r="Q6" s="71"/>
      <c r="R6" s="71"/>
      <c r="S6" s="71"/>
      <c r="T6" s="71"/>
      <c r="V6" s="71" t="s">
        <v>8</v>
      </c>
      <c r="W6" s="71"/>
      <c r="X6" s="71"/>
      <c r="Y6" s="71"/>
      <c r="Z6" s="71"/>
      <c r="AA6" s="71"/>
      <c r="AB6" s="71"/>
      <c r="AD6" s="71" t="s">
        <v>9</v>
      </c>
      <c r="AE6" s="71"/>
      <c r="AF6" s="71"/>
      <c r="AG6" s="71"/>
      <c r="AH6" s="71"/>
      <c r="AI6" s="71"/>
      <c r="AJ6" s="71"/>
      <c r="AK6" s="71"/>
      <c r="AL6" s="7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2" t="s">
        <v>10</v>
      </c>
      <c r="W7" s="72"/>
      <c r="X7" s="72"/>
      <c r="Y7" s="3"/>
      <c r="Z7" s="72" t="s">
        <v>11</v>
      </c>
      <c r="AA7" s="72"/>
      <c r="AB7" s="72"/>
      <c r="AD7" s="3"/>
      <c r="AE7" s="3"/>
      <c r="AF7" s="3"/>
      <c r="AG7" s="3"/>
      <c r="AH7" s="3"/>
      <c r="AI7" s="3"/>
      <c r="AJ7" s="3"/>
      <c r="AK7" s="3"/>
      <c r="AL7" s="44"/>
    </row>
    <row r="8" spans="1:38" ht="14.45" customHeight="1" x14ac:dyDescent="0.2">
      <c r="A8" s="71" t="s">
        <v>75</v>
      </c>
      <c r="B8" s="71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41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45" t="s">
        <v>18</v>
      </c>
    </row>
    <row r="9" spans="1:38" ht="21.75" customHeight="1" x14ac:dyDescent="0.2">
      <c r="A9" s="73" t="s">
        <v>81</v>
      </c>
      <c r="B9" s="73"/>
      <c r="D9" s="5" t="s">
        <v>82</v>
      </c>
      <c r="F9" s="5" t="s">
        <v>82</v>
      </c>
      <c r="H9" s="5" t="s">
        <v>83</v>
      </c>
      <c r="J9" s="5" t="s">
        <v>84</v>
      </c>
      <c r="L9" s="7">
        <v>0</v>
      </c>
      <c r="N9" s="7">
        <v>0</v>
      </c>
      <c r="P9" s="6">
        <v>500000</v>
      </c>
      <c r="R9" s="6">
        <v>266519165625</v>
      </c>
      <c r="T9" s="6">
        <v>289947437500</v>
      </c>
      <c r="V9" s="6">
        <v>0</v>
      </c>
      <c r="X9" s="6">
        <v>0</v>
      </c>
      <c r="Z9" s="6">
        <v>0</v>
      </c>
      <c r="AB9" s="6">
        <v>0</v>
      </c>
      <c r="AD9" s="6">
        <v>500000</v>
      </c>
      <c r="AF9" s="6">
        <v>602210</v>
      </c>
      <c r="AH9" s="6">
        <v>266519165625</v>
      </c>
      <c r="AJ9" s="6">
        <v>301050424718</v>
      </c>
      <c r="AL9" s="40">
        <f>AJ9/سهام!$AF$7</f>
        <v>4.5244191327425349E-3</v>
      </c>
    </row>
    <row r="10" spans="1:38" ht="21.75" customHeight="1" x14ac:dyDescent="0.2">
      <c r="A10" s="75" t="s">
        <v>85</v>
      </c>
      <c r="B10" s="75"/>
      <c r="D10" s="8" t="s">
        <v>82</v>
      </c>
      <c r="F10" s="8" t="s">
        <v>82</v>
      </c>
      <c r="H10" s="8" t="s">
        <v>86</v>
      </c>
      <c r="J10" s="8" t="s">
        <v>87</v>
      </c>
      <c r="L10" s="10">
        <v>0</v>
      </c>
      <c r="N10" s="10">
        <v>0</v>
      </c>
      <c r="P10" s="9">
        <v>880000</v>
      </c>
      <c r="R10" s="9">
        <v>596660000000</v>
      </c>
      <c r="T10" s="9">
        <v>782970060950</v>
      </c>
      <c r="V10" s="9">
        <v>0</v>
      </c>
      <c r="X10" s="9">
        <v>0</v>
      </c>
      <c r="Z10" s="9">
        <v>0</v>
      </c>
      <c r="AB10" s="9">
        <v>0</v>
      </c>
      <c r="AD10" s="9">
        <v>880000</v>
      </c>
      <c r="AF10" s="9">
        <v>914430</v>
      </c>
      <c r="AH10" s="9">
        <v>596660000000</v>
      </c>
      <c r="AJ10" s="9">
        <v>804552548415</v>
      </c>
      <c r="AL10" s="41">
        <f>AJ10/سهام!$AF$7</f>
        <v>1.2091439322018484E-2</v>
      </c>
    </row>
    <row r="11" spans="1:38" ht="21.75" customHeight="1" x14ac:dyDescent="0.2">
      <c r="A11" s="75" t="s">
        <v>88</v>
      </c>
      <c r="B11" s="75"/>
      <c r="D11" s="8" t="s">
        <v>82</v>
      </c>
      <c r="F11" s="8" t="s">
        <v>82</v>
      </c>
      <c r="H11" s="8" t="s">
        <v>89</v>
      </c>
      <c r="J11" s="8" t="s">
        <v>90</v>
      </c>
      <c r="L11" s="10">
        <v>0</v>
      </c>
      <c r="N11" s="10">
        <v>0</v>
      </c>
      <c r="P11" s="9">
        <v>151609</v>
      </c>
      <c r="R11" s="9">
        <v>100988122870</v>
      </c>
      <c r="T11" s="9">
        <v>122561238698</v>
      </c>
      <c r="V11" s="9">
        <v>0</v>
      </c>
      <c r="X11" s="9">
        <v>0</v>
      </c>
      <c r="Z11" s="9">
        <v>0</v>
      </c>
      <c r="AB11" s="9">
        <v>0</v>
      </c>
      <c r="AD11" s="9">
        <v>151609</v>
      </c>
      <c r="AF11" s="9">
        <v>835800</v>
      </c>
      <c r="AH11" s="9">
        <v>100988122870</v>
      </c>
      <c r="AJ11" s="9">
        <v>126691835142</v>
      </c>
      <c r="AL11" s="41">
        <f>AJ11/سهام!$AF$7</f>
        <v>1.9040230998367211E-3</v>
      </c>
    </row>
    <row r="12" spans="1:38" ht="21.75" customHeight="1" x14ac:dyDescent="0.2">
      <c r="A12" s="75" t="s">
        <v>91</v>
      </c>
      <c r="B12" s="75"/>
      <c r="D12" s="8" t="s">
        <v>82</v>
      </c>
      <c r="F12" s="8" t="s">
        <v>82</v>
      </c>
      <c r="H12" s="8" t="s">
        <v>92</v>
      </c>
      <c r="J12" s="8" t="s">
        <v>93</v>
      </c>
      <c r="L12" s="10">
        <v>0</v>
      </c>
      <c r="N12" s="10">
        <v>0</v>
      </c>
      <c r="P12" s="9">
        <v>50614</v>
      </c>
      <c r="R12" s="9">
        <v>27267185070</v>
      </c>
      <c r="T12" s="9">
        <v>29094738782</v>
      </c>
      <c r="V12" s="9">
        <v>0</v>
      </c>
      <c r="X12" s="9">
        <v>0</v>
      </c>
      <c r="Z12" s="9">
        <v>0</v>
      </c>
      <c r="AB12" s="9">
        <v>0</v>
      </c>
      <c r="AD12" s="9">
        <v>50614</v>
      </c>
      <c r="AF12" s="9">
        <v>594370</v>
      </c>
      <c r="AH12" s="9">
        <v>27267185070</v>
      </c>
      <c r="AJ12" s="9">
        <v>30077990555</v>
      </c>
      <c r="AL12" s="41">
        <f>AJ12/سهام!$AF$7</f>
        <v>4.520353561001125E-4</v>
      </c>
    </row>
    <row r="13" spans="1:38" ht="21.75" customHeight="1" x14ac:dyDescent="0.2">
      <c r="A13" s="75" t="s">
        <v>94</v>
      </c>
      <c r="B13" s="75"/>
      <c r="D13" s="8" t="s">
        <v>82</v>
      </c>
      <c r="F13" s="8" t="s">
        <v>82</v>
      </c>
      <c r="H13" s="8" t="s">
        <v>95</v>
      </c>
      <c r="J13" s="8" t="s">
        <v>96</v>
      </c>
      <c r="L13" s="10">
        <v>0</v>
      </c>
      <c r="N13" s="10">
        <v>0</v>
      </c>
      <c r="P13" s="9">
        <v>957700</v>
      </c>
      <c r="R13" s="9">
        <v>591265672000</v>
      </c>
      <c r="T13" s="9">
        <v>755124482875</v>
      </c>
      <c r="V13" s="9">
        <v>0</v>
      </c>
      <c r="X13" s="9">
        <v>0</v>
      </c>
      <c r="Z13" s="9">
        <v>0</v>
      </c>
      <c r="AB13" s="9">
        <v>0</v>
      </c>
      <c r="AD13" s="9">
        <v>957700</v>
      </c>
      <c r="AF13" s="9">
        <v>810010</v>
      </c>
      <c r="AH13" s="9">
        <v>591265672000</v>
      </c>
      <c r="AJ13" s="9">
        <v>775605972932</v>
      </c>
      <c r="AL13" s="41">
        <f>AJ13/سهام!$AF$7</f>
        <v>1.1656407748602368E-2</v>
      </c>
    </row>
    <row r="14" spans="1:38" ht="21.75" customHeight="1" x14ac:dyDescent="0.2">
      <c r="A14" s="75" t="s">
        <v>97</v>
      </c>
      <c r="B14" s="75"/>
      <c r="D14" s="8" t="s">
        <v>82</v>
      </c>
      <c r="F14" s="8" t="s">
        <v>82</v>
      </c>
      <c r="H14" s="8" t="s">
        <v>98</v>
      </c>
      <c r="J14" s="8" t="s">
        <v>99</v>
      </c>
      <c r="L14" s="10">
        <v>0</v>
      </c>
      <c r="N14" s="10">
        <v>0</v>
      </c>
      <c r="P14" s="9">
        <v>1874200</v>
      </c>
      <c r="R14" s="9">
        <v>1186679465856</v>
      </c>
      <c r="T14" s="9">
        <v>1525884443307</v>
      </c>
      <c r="V14" s="9">
        <v>0</v>
      </c>
      <c r="X14" s="9">
        <v>0</v>
      </c>
      <c r="Z14" s="9">
        <v>0</v>
      </c>
      <c r="AB14" s="9">
        <v>0</v>
      </c>
      <c r="AD14" s="9">
        <v>1874200</v>
      </c>
      <c r="AF14" s="9">
        <v>838540</v>
      </c>
      <c r="AH14" s="9">
        <v>1186679465856</v>
      </c>
      <c r="AJ14" s="9">
        <v>1571306817010</v>
      </c>
      <c r="AL14" s="41">
        <f>AJ14/سهام!$AF$7</f>
        <v>2.3614816796715017E-2</v>
      </c>
    </row>
    <row r="15" spans="1:38" ht="21.75" customHeight="1" x14ac:dyDescent="0.2">
      <c r="A15" s="75" t="s">
        <v>100</v>
      </c>
      <c r="B15" s="75"/>
      <c r="D15" s="8" t="s">
        <v>82</v>
      </c>
      <c r="F15" s="8" t="s">
        <v>82</v>
      </c>
      <c r="H15" s="8" t="s">
        <v>101</v>
      </c>
      <c r="J15" s="8" t="s">
        <v>99</v>
      </c>
      <c r="L15" s="10">
        <v>18</v>
      </c>
      <c r="N15" s="10">
        <v>18</v>
      </c>
      <c r="P15" s="9">
        <v>1200000</v>
      </c>
      <c r="R15" s="9">
        <v>983888000000</v>
      </c>
      <c r="T15" s="9">
        <v>1199782500000</v>
      </c>
      <c r="V15" s="9">
        <v>0</v>
      </c>
      <c r="X15" s="9">
        <v>0</v>
      </c>
      <c r="Z15" s="9">
        <v>0</v>
      </c>
      <c r="AB15" s="9">
        <v>0</v>
      </c>
      <c r="AD15" s="9">
        <v>1200000</v>
      </c>
      <c r="AF15" s="9">
        <v>1000000</v>
      </c>
      <c r="AH15" s="9">
        <v>983888000000</v>
      </c>
      <c r="AJ15" s="9">
        <v>1199782500000</v>
      </c>
      <c r="AL15" s="41">
        <f>AJ15/سهام!$AF$7</f>
        <v>1.8031261384914125E-2</v>
      </c>
    </row>
    <row r="16" spans="1:38" ht="21.75" customHeight="1" x14ac:dyDescent="0.2">
      <c r="A16" s="75" t="s">
        <v>102</v>
      </c>
      <c r="B16" s="75"/>
      <c r="D16" s="8" t="s">
        <v>82</v>
      </c>
      <c r="F16" s="8" t="s">
        <v>82</v>
      </c>
      <c r="H16" s="8" t="s">
        <v>103</v>
      </c>
      <c r="J16" s="8" t="s">
        <v>104</v>
      </c>
      <c r="L16" s="10">
        <v>21</v>
      </c>
      <c r="N16" s="10">
        <v>21</v>
      </c>
      <c r="P16" s="9">
        <v>350000</v>
      </c>
      <c r="R16" s="9">
        <v>350055937500</v>
      </c>
      <c r="T16" s="9">
        <v>349936562500</v>
      </c>
      <c r="V16" s="9">
        <v>0</v>
      </c>
      <c r="X16" s="9">
        <v>0</v>
      </c>
      <c r="Z16" s="9">
        <v>0</v>
      </c>
      <c r="AB16" s="9">
        <v>0</v>
      </c>
      <c r="AD16" s="9">
        <v>350000</v>
      </c>
      <c r="AF16" s="9">
        <v>1000000</v>
      </c>
      <c r="AH16" s="9">
        <v>350055937500</v>
      </c>
      <c r="AJ16" s="9">
        <v>349936562500</v>
      </c>
      <c r="AL16" s="41">
        <f>AJ16/سهام!$AF$7</f>
        <v>5.2591179039332865E-3</v>
      </c>
    </row>
    <row r="17" spans="1:38" ht="21.75" customHeight="1" x14ac:dyDescent="0.2">
      <c r="A17" s="75" t="s">
        <v>105</v>
      </c>
      <c r="B17" s="75"/>
      <c r="D17" s="8" t="s">
        <v>82</v>
      </c>
      <c r="F17" s="8" t="s">
        <v>82</v>
      </c>
      <c r="H17" s="8" t="s">
        <v>106</v>
      </c>
      <c r="J17" s="8" t="s">
        <v>107</v>
      </c>
      <c r="L17" s="10">
        <v>18</v>
      </c>
      <c r="N17" s="10">
        <v>18</v>
      </c>
      <c r="P17" s="9">
        <v>1840000</v>
      </c>
      <c r="R17" s="9">
        <v>1603706795110</v>
      </c>
      <c r="T17" s="9">
        <v>1747683175000</v>
      </c>
      <c r="V17" s="9">
        <v>0</v>
      </c>
      <c r="X17" s="9">
        <v>0</v>
      </c>
      <c r="Z17" s="9">
        <v>0</v>
      </c>
      <c r="AB17" s="9">
        <v>0</v>
      </c>
      <c r="AD17" s="9">
        <v>1840000</v>
      </c>
      <c r="AF17" s="9">
        <v>950000</v>
      </c>
      <c r="AH17" s="9">
        <v>1603706795110</v>
      </c>
      <c r="AJ17" s="9">
        <v>1747683175000</v>
      </c>
      <c r="AL17" s="41">
        <f>AJ17/سهام!$AF$7</f>
        <v>2.626553741735824E-2</v>
      </c>
    </row>
    <row r="18" spans="1:38" ht="21.75" customHeight="1" x14ac:dyDescent="0.2">
      <c r="A18" s="75" t="s">
        <v>108</v>
      </c>
      <c r="B18" s="75"/>
      <c r="D18" s="8" t="s">
        <v>82</v>
      </c>
      <c r="F18" s="8" t="s">
        <v>82</v>
      </c>
      <c r="H18" s="8" t="s">
        <v>109</v>
      </c>
      <c r="J18" s="8" t="s">
        <v>110</v>
      </c>
      <c r="L18" s="10">
        <v>26</v>
      </c>
      <c r="N18" s="10">
        <v>26</v>
      </c>
      <c r="P18" s="9">
        <v>1000000</v>
      </c>
      <c r="R18" s="9">
        <v>1000000000000</v>
      </c>
      <c r="T18" s="9">
        <v>999818750000</v>
      </c>
      <c r="V18" s="9">
        <v>0</v>
      </c>
      <c r="X18" s="9">
        <v>0</v>
      </c>
      <c r="Z18" s="9">
        <v>0</v>
      </c>
      <c r="AB18" s="9">
        <v>0</v>
      </c>
      <c r="AD18" s="9">
        <v>1000000</v>
      </c>
      <c r="AF18" s="9">
        <v>1000000</v>
      </c>
      <c r="AH18" s="9">
        <v>1000000000000</v>
      </c>
      <c r="AJ18" s="9">
        <v>999818750000</v>
      </c>
      <c r="AL18" s="41">
        <f>AJ18/سهام!$AF$7</f>
        <v>1.5026051154095103E-2</v>
      </c>
    </row>
    <row r="19" spans="1:38" ht="21.75" customHeight="1" x14ac:dyDescent="0.2">
      <c r="A19" s="75" t="s">
        <v>111</v>
      </c>
      <c r="B19" s="75"/>
      <c r="D19" s="8" t="s">
        <v>82</v>
      </c>
      <c r="F19" s="8" t="s">
        <v>82</v>
      </c>
      <c r="H19" s="8" t="s">
        <v>112</v>
      </c>
      <c r="J19" s="8" t="s">
        <v>113</v>
      </c>
      <c r="L19" s="10">
        <v>18</v>
      </c>
      <c r="N19" s="10">
        <v>18</v>
      </c>
      <c r="P19" s="9">
        <v>225000</v>
      </c>
      <c r="R19" s="9">
        <v>169126661999</v>
      </c>
      <c r="T19" s="9">
        <v>175018272187</v>
      </c>
      <c r="V19" s="9">
        <v>0</v>
      </c>
      <c r="X19" s="9">
        <v>0</v>
      </c>
      <c r="Z19" s="9">
        <v>0</v>
      </c>
      <c r="AB19" s="9">
        <v>0</v>
      </c>
      <c r="AD19" s="9">
        <v>225000</v>
      </c>
      <c r="AF19" s="9">
        <v>778000</v>
      </c>
      <c r="AH19" s="9">
        <v>169126661999</v>
      </c>
      <c r="AJ19" s="9">
        <v>175018272187</v>
      </c>
      <c r="AL19" s="41">
        <f>AJ19/سهام!$AF$7</f>
        <v>2.6303102545168332E-3</v>
      </c>
    </row>
    <row r="20" spans="1:38" ht="21.75" customHeight="1" x14ac:dyDescent="0.2">
      <c r="A20" s="75" t="s">
        <v>114</v>
      </c>
      <c r="B20" s="75"/>
      <c r="D20" s="8" t="s">
        <v>82</v>
      </c>
      <c r="F20" s="8" t="s">
        <v>82</v>
      </c>
      <c r="H20" s="8" t="s">
        <v>115</v>
      </c>
      <c r="J20" s="8" t="s">
        <v>116</v>
      </c>
      <c r="L20" s="10">
        <v>20.5</v>
      </c>
      <c r="N20" s="10">
        <v>20.5</v>
      </c>
      <c r="P20" s="9">
        <v>420000</v>
      </c>
      <c r="R20" s="9">
        <v>382866963436</v>
      </c>
      <c r="T20" s="9">
        <v>412209873416</v>
      </c>
      <c r="V20" s="9">
        <v>0</v>
      </c>
      <c r="X20" s="9">
        <v>0</v>
      </c>
      <c r="Z20" s="9">
        <v>0</v>
      </c>
      <c r="AB20" s="9">
        <v>0</v>
      </c>
      <c r="AD20" s="9">
        <v>420000</v>
      </c>
      <c r="AF20" s="9">
        <v>950000</v>
      </c>
      <c r="AH20" s="9">
        <v>382866963436</v>
      </c>
      <c r="AJ20" s="9">
        <v>398927681250</v>
      </c>
      <c r="AL20" s="41">
        <f>AJ20/سهام!$AF$7</f>
        <v>5.9953944104839466E-3</v>
      </c>
    </row>
    <row r="21" spans="1:38" ht="21.75" customHeight="1" x14ac:dyDescent="0.2">
      <c r="A21" s="75" t="s">
        <v>117</v>
      </c>
      <c r="B21" s="75"/>
      <c r="D21" s="8" t="s">
        <v>82</v>
      </c>
      <c r="F21" s="8" t="s">
        <v>82</v>
      </c>
      <c r="H21" s="8" t="s">
        <v>115</v>
      </c>
      <c r="J21" s="8" t="s">
        <v>118</v>
      </c>
      <c r="L21" s="10">
        <v>20.5</v>
      </c>
      <c r="N21" s="10">
        <v>20.5</v>
      </c>
      <c r="P21" s="9">
        <v>2050000</v>
      </c>
      <c r="R21" s="9">
        <v>1826598074687</v>
      </c>
      <c r="T21" s="9">
        <v>1890167345062</v>
      </c>
      <c r="V21" s="9">
        <v>0</v>
      </c>
      <c r="X21" s="9">
        <v>0</v>
      </c>
      <c r="Z21" s="9">
        <v>2050000</v>
      </c>
      <c r="AB21" s="9">
        <v>1840851861875</v>
      </c>
      <c r="AD21" s="9">
        <v>0</v>
      </c>
      <c r="AF21" s="9">
        <v>0</v>
      </c>
      <c r="AH21" s="9">
        <v>0</v>
      </c>
      <c r="AJ21" s="9">
        <v>0</v>
      </c>
      <c r="AL21" s="41">
        <f>AJ21/سهام!$AF$7</f>
        <v>0</v>
      </c>
    </row>
    <row r="22" spans="1:38" ht="21.75" customHeight="1" x14ac:dyDescent="0.2">
      <c r="A22" s="75" t="s">
        <v>119</v>
      </c>
      <c r="B22" s="75"/>
      <c r="D22" s="8" t="s">
        <v>82</v>
      </c>
      <c r="F22" s="8" t="s">
        <v>82</v>
      </c>
      <c r="H22" s="8" t="s">
        <v>120</v>
      </c>
      <c r="J22" s="8" t="s">
        <v>121</v>
      </c>
      <c r="L22" s="10">
        <v>20.5</v>
      </c>
      <c r="N22" s="10">
        <v>20.5</v>
      </c>
      <c r="P22" s="9">
        <v>1000000</v>
      </c>
      <c r="R22" s="9">
        <v>962320000000</v>
      </c>
      <c r="T22" s="9">
        <v>985721305625</v>
      </c>
      <c r="V22" s="9">
        <v>0</v>
      </c>
      <c r="X22" s="9">
        <v>0</v>
      </c>
      <c r="Z22" s="9">
        <v>0</v>
      </c>
      <c r="AB22" s="9">
        <v>0</v>
      </c>
      <c r="AD22" s="9">
        <v>1000000</v>
      </c>
      <c r="AF22" s="9">
        <v>985900</v>
      </c>
      <c r="AH22" s="9">
        <v>962320000000</v>
      </c>
      <c r="AJ22" s="9">
        <v>985721305625</v>
      </c>
      <c r="AL22" s="41">
        <f>AJ22/سهام!$AF$7</f>
        <v>1.4814183832822363E-2</v>
      </c>
    </row>
    <row r="23" spans="1:38" ht="21.75" customHeight="1" x14ac:dyDescent="0.2">
      <c r="A23" s="75" t="s">
        <v>122</v>
      </c>
      <c r="B23" s="75"/>
      <c r="D23" s="8" t="s">
        <v>82</v>
      </c>
      <c r="F23" s="8" t="s">
        <v>82</v>
      </c>
      <c r="H23" s="8" t="s">
        <v>123</v>
      </c>
      <c r="J23" s="8" t="s">
        <v>124</v>
      </c>
      <c r="L23" s="10">
        <v>20.5</v>
      </c>
      <c r="N23" s="10">
        <v>20.5</v>
      </c>
      <c r="P23" s="9">
        <v>1225000</v>
      </c>
      <c r="R23" s="9">
        <v>1142082296625</v>
      </c>
      <c r="T23" s="9">
        <v>1128620650423</v>
      </c>
      <c r="V23" s="9">
        <v>0</v>
      </c>
      <c r="X23" s="9">
        <v>0</v>
      </c>
      <c r="Z23" s="9">
        <v>0</v>
      </c>
      <c r="AB23" s="9">
        <v>0</v>
      </c>
      <c r="AD23" s="9">
        <v>1225000</v>
      </c>
      <c r="AF23" s="9">
        <v>921490</v>
      </c>
      <c r="AH23" s="9">
        <v>1142082296625</v>
      </c>
      <c r="AJ23" s="9">
        <v>1128620650423</v>
      </c>
      <c r="AL23" s="41">
        <f>AJ23/سهام!$AF$7</f>
        <v>1.6961785950527618E-2</v>
      </c>
    </row>
    <row r="24" spans="1:38" ht="21.75" customHeight="1" x14ac:dyDescent="0.2">
      <c r="A24" s="75" t="s">
        <v>125</v>
      </c>
      <c r="B24" s="75"/>
      <c r="D24" s="8" t="s">
        <v>82</v>
      </c>
      <c r="F24" s="8" t="s">
        <v>82</v>
      </c>
      <c r="H24" s="8" t="s">
        <v>126</v>
      </c>
      <c r="J24" s="8" t="s">
        <v>127</v>
      </c>
      <c r="L24" s="10">
        <v>23</v>
      </c>
      <c r="N24" s="10">
        <v>23</v>
      </c>
      <c r="P24" s="9">
        <v>1579612</v>
      </c>
      <c r="R24" s="9">
        <v>1499999555200</v>
      </c>
      <c r="T24" s="9">
        <v>1505887050492</v>
      </c>
      <c r="V24" s="9">
        <v>0</v>
      </c>
      <c r="X24" s="9">
        <v>0</v>
      </c>
      <c r="Z24" s="9">
        <v>0</v>
      </c>
      <c r="AB24" s="9">
        <v>0</v>
      </c>
      <c r="AD24" s="9">
        <v>1579612</v>
      </c>
      <c r="AF24" s="9">
        <v>920000</v>
      </c>
      <c r="AH24" s="9">
        <v>1499999555200</v>
      </c>
      <c r="AJ24" s="9">
        <v>1452979639699</v>
      </c>
      <c r="AL24" s="41">
        <f>AJ24/سهام!$AF$7</f>
        <v>2.1836504258372677E-2</v>
      </c>
    </row>
    <row r="25" spans="1:38" ht="21.75" customHeight="1" x14ac:dyDescent="0.2">
      <c r="A25" s="77" t="s">
        <v>128</v>
      </c>
      <c r="B25" s="77"/>
      <c r="D25" s="11" t="s">
        <v>82</v>
      </c>
      <c r="F25" s="11" t="s">
        <v>82</v>
      </c>
      <c r="H25" s="11" t="s">
        <v>129</v>
      </c>
      <c r="J25" s="11" t="s">
        <v>130</v>
      </c>
      <c r="L25" s="14">
        <v>23</v>
      </c>
      <c r="N25" s="14">
        <v>23</v>
      </c>
      <c r="P25" s="13">
        <v>11046941</v>
      </c>
      <c r="R25" s="13">
        <v>10636989019490</v>
      </c>
      <c r="T25" s="13">
        <v>10942519024989</v>
      </c>
      <c r="V25" s="13">
        <v>0</v>
      </c>
      <c r="X25" s="13">
        <v>0</v>
      </c>
      <c r="Z25" s="13">
        <v>0</v>
      </c>
      <c r="AB25" s="13">
        <v>0</v>
      </c>
      <c r="AD25" s="13">
        <v>11046941</v>
      </c>
      <c r="AF25" s="13">
        <v>925257</v>
      </c>
      <c r="AH25" s="13">
        <v>10636989019490</v>
      </c>
      <c r="AJ25" s="13">
        <v>10219406885554</v>
      </c>
      <c r="AL25" s="41">
        <f>AJ25/سهام!$AF$7</f>
        <v>0.15358516793853499</v>
      </c>
    </row>
    <row r="26" spans="1:38" ht="21.75" customHeight="1" x14ac:dyDescent="0.2">
      <c r="A26" s="79" t="s">
        <v>35</v>
      </c>
      <c r="B26" s="79"/>
      <c r="D26" s="16"/>
      <c r="F26" s="16"/>
      <c r="H26" s="16"/>
      <c r="J26" s="16"/>
      <c r="L26" s="16"/>
      <c r="N26" s="16"/>
      <c r="P26" s="16">
        <v>26350676</v>
      </c>
      <c r="R26" s="16">
        <v>23327012915468</v>
      </c>
      <c r="T26" s="16">
        <v>24842946911806</v>
      </c>
      <c r="V26" s="16">
        <v>0</v>
      </c>
      <c r="X26" s="16">
        <v>0</v>
      </c>
      <c r="Z26" s="16">
        <v>2050000</v>
      </c>
      <c r="AB26" s="16">
        <v>1840851861875</v>
      </c>
      <c r="AD26" s="16">
        <v>24300676</v>
      </c>
      <c r="AF26" s="16"/>
      <c r="AH26" s="16">
        <v>21500414840781</v>
      </c>
      <c r="AJ26" s="16">
        <v>22267181011010</v>
      </c>
      <c r="AL26" s="42">
        <f>SUM(AL9:AL25)</f>
        <v>0.33464845596157444</v>
      </c>
    </row>
    <row r="29" spans="1:38" x14ac:dyDescent="0.2">
      <c r="AH29" s="27"/>
    </row>
    <row r="31" spans="1:38" x14ac:dyDescent="0.2">
      <c r="AH31" s="27"/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0"/>
  <sheetViews>
    <sheetView rightToLeft="1" workbookViewId="0">
      <selection activeCell="K11" sqref="K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4.45" customHeight="1" x14ac:dyDescent="0.2">
      <c r="A4" s="70" t="s">
        <v>131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14.45" customHeight="1" x14ac:dyDescent="0.2">
      <c r="A5" s="70" t="s">
        <v>132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 x14ac:dyDescent="0.2"/>
    <row r="7" spans="1:13" ht="14.45" customHeight="1" x14ac:dyDescent="0.2">
      <c r="C7" s="71" t="s">
        <v>9</v>
      </c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4.45" customHeight="1" x14ac:dyDescent="0.2">
      <c r="A8" s="2" t="s">
        <v>133</v>
      </c>
      <c r="C8" s="4" t="s">
        <v>13</v>
      </c>
      <c r="D8" s="3"/>
      <c r="E8" s="4" t="s">
        <v>134</v>
      </c>
      <c r="F8" s="3"/>
      <c r="G8" s="4" t="s">
        <v>135</v>
      </c>
      <c r="H8" s="3"/>
      <c r="I8" s="4" t="s">
        <v>136</v>
      </c>
      <c r="J8" s="3"/>
      <c r="K8" s="4" t="s">
        <v>137</v>
      </c>
      <c r="L8" s="3"/>
      <c r="M8" s="4" t="s">
        <v>138</v>
      </c>
    </row>
    <row r="9" spans="1:13" ht="21.75" customHeight="1" x14ac:dyDescent="0.2">
      <c r="A9" s="18" t="s">
        <v>128</v>
      </c>
      <c r="C9" s="19">
        <v>11046941</v>
      </c>
      <c r="E9" s="19">
        <v>913000</v>
      </c>
      <c r="G9" s="19">
        <v>925257</v>
      </c>
      <c r="I9" s="20" t="s">
        <v>139</v>
      </c>
      <c r="K9" s="19">
        <v>10221259488837</v>
      </c>
      <c r="M9" s="18" t="s">
        <v>140</v>
      </c>
    </row>
    <row r="10" spans="1:13" ht="21.75" customHeight="1" thickBot="1" x14ac:dyDescent="0.25">
      <c r="A10" s="15" t="s">
        <v>35</v>
      </c>
      <c r="C10" s="16">
        <v>11046941</v>
      </c>
      <c r="E10" s="16"/>
      <c r="G10" s="16"/>
      <c r="I10" s="16"/>
      <c r="K10" s="16">
        <f>SUM(K9)</f>
        <v>10221259488837</v>
      </c>
      <c r="M10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S79"/>
  <sheetViews>
    <sheetView rightToLeft="1" workbookViewId="0">
      <selection activeCell="P76" sqref="P76"/>
    </sheetView>
  </sheetViews>
  <sheetFormatPr defaultRowHeight="12.75" x14ac:dyDescent="0.2"/>
  <cols>
    <col min="1" max="1" width="5.140625" customWidth="1"/>
    <col min="2" max="2" width="45.42578125" customWidth="1"/>
    <col min="3" max="3" width="1.28515625" customWidth="1"/>
    <col min="4" max="4" width="18.85546875" bestFit="1" customWidth="1"/>
    <col min="5" max="5" width="1.28515625" customWidth="1"/>
    <col min="6" max="6" width="18.5703125" bestFit="1" customWidth="1"/>
    <col min="7" max="7" width="1.28515625" customWidth="1"/>
    <col min="8" max="8" width="18.7109375" bestFit="1" customWidth="1"/>
    <col min="9" max="9" width="1.28515625" customWidth="1"/>
    <col min="10" max="10" width="19" bestFit="1" customWidth="1"/>
    <col min="11" max="11" width="1.28515625" customWidth="1"/>
    <col min="12" max="12" width="19.42578125" style="43" customWidth="1"/>
    <col min="13" max="13" width="0.28515625" customWidth="1"/>
    <col min="17" max="17" width="16.42578125" bestFit="1" customWidth="1"/>
  </cols>
  <sheetData>
    <row r="1" spans="1:12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4.45" customHeight="1" x14ac:dyDescent="0.2"/>
    <row r="5" spans="1:12" ht="14.45" customHeight="1" x14ac:dyDescent="0.2">
      <c r="A5" s="1" t="s">
        <v>141</v>
      </c>
      <c r="B5" s="70" t="s">
        <v>142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4.45" customHeight="1" x14ac:dyDescent="0.2">
      <c r="D6" s="2" t="s">
        <v>7</v>
      </c>
      <c r="F6" s="71" t="s">
        <v>8</v>
      </c>
      <c r="G6" s="71"/>
      <c r="H6" s="71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1" t="s">
        <v>143</v>
      </c>
      <c r="B8" s="71"/>
      <c r="D8" s="2" t="s">
        <v>144</v>
      </c>
      <c r="F8" s="2" t="s">
        <v>145</v>
      </c>
      <c r="H8" s="2" t="s">
        <v>146</v>
      </c>
      <c r="J8" s="2" t="s">
        <v>144</v>
      </c>
      <c r="L8" s="45" t="s">
        <v>18</v>
      </c>
    </row>
    <row r="9" spans="1:12" ht="21.75" customHeight="1" x14ac:dyDescent="0.2">
      <c r="A9" s="73" t="s">
        <v>147</v>
      </c>
      <c r="B9" s="73"/>
      <c r="D9" s="6">
        <v>330113998451</v>
      </c>
      <c r="F9" s="6">
        <v>5854566671258</v>
      </c>
      <c r="H9" s="6">
        <v>6184680077672</v>
      </c>
      <c r="J9" s="6">
        <v>592037</v>
      </c>
      <c r="L9" s="40">
        <f>J9/سهام!$AF$7</f>
        <v>8.8975909354740574E-9</v>
      </c>
    </row>
    <row r="10" spans="1:12" ht="21.75" customHeight="1" x14ac:dyDescent="0.2">
      <c r="A10" s="75" t="s">
        <v>148</v>
      </c>
      <c r="B10" s="75"/>
      <c r="D10" s="9">
        <v>912128</v>
      </c>
      <c r="F10" s="9">
        <v>0</v>
      </c>
      <c r="H10" s="9">
        <v>0</v>
      </c>
      <c r="J10" s="9">
        <v>912128</v>
      </c>
      <c r="L10" s="41">
        <f>J10/سهام!$AF$7</f>
        <v>1.3708166592277309E-8</v>
      </c>
    </row>
    <row r="11" spans="1:12" ht="21.75" customHeight="1" x14ac:dyDescent="0.2">
      <c r="A11" s="75" t="s">
        <v>149</v>
      </c>
      <c r="B11" s="75"/>
      <c r="D11" s="9">
        <v>471399</v>
      </c>
      <c r="F11" s="9">
        <v>2159720880272</v>
      </c>
      <c r="H11" s="9">
        <v>2159720670000</v>
      </c>
      <c r="J11" s="9">
        <v>681671</v>
      </c>
      <c r="L11" s="41">
        <f>J11/سهام!$AF$7</f>
        <v>1.0244680164542986E-8</v>
      </c>
    </row>
    <row r="12" spans="1:12" ht="21.75" customHeight="1" x14ac:dyDescent="0.2">
      <c r="A12" s="75" t="s">
        <v>150</v>
      </c>
      <c r="B12" s="75"/>
      <c r="D12" s="9">
        <v>954641</v>
      </c>
      <c r="F12" s="9">
        <v>0</v>
      </c>
      <c r="H12" s="9">
        <v>0</v>
      </c>
      <c r="J12" s="9">
        <v>954641</v>
      </c>
      <c r="L12" s="41">
        <f>J12/سهام!$AF$7</f>
        <v>1.4347084908936249E-8</v>
      </c>
    </row>
    <row r="13" spans="1:12" ht="21.75" customHeight="1" x14ac:dyDescent="0.2">
      <c r="A13" s="75" t="s">
        <v>151</v>
      </c>
      <c r="B13" s="75"/>
      <c r="D13" s="9">
        <v>5500</v>
      </c>
      <c r="F13" s="9">
        <v>0</v>
      </c>
      <c r="H13" s="9">
        <v>0</v>
      </c>
      <c r="J13" s="9">
        <v>5500</v>
      </c>
      <c r="L13" s="41">
        <f>J13/سهام!$AF$7</f>
        <v>8.2658263157720402E-11</v>
      </c>
    </row>
    <row r="14" spans="1:12" ht="21.75" customHeight="1" x14ac:dyDescent="0.2">
      <c r="A14" s="75" t="s">
        <v>152</v>
      </c>
      <c r="B14" s="75"/>
      <c r="D14" s="9">
        <v>1946102</v>
      </c>
      <c r="F14" s="9">
        <v>0</v>
      </c>
      <c r="H14" s="9">
        <v>0</v>
      </c>
      <c r="J14" s="9">
        <v>1946102</v>
      </c>
      <c r="L14" s="41">
        <f>J14/سهام!$AF$7</f>
        <v>2.9247529317775634E-8</v>
      </c>
    </row>
    <row r="15" spans="1:12" ht="21.75" customHeight="1" x14ac:dyDescent="0.2">
      <c r="A15" s="75" t="s">
        <v>153</v>
      </c>
      <c r="B15" s="75"/>
      <c r="D15" s="9">
        <v>473142</v>
      </c>
      <c r="F15" s="9">
        <v>0</v>
      </c>
      <c r="H15" s="9">
        <v>0</v>
      </c>
      <c r="J15" s="9">
        <v>473142</v>
      </c>
      <c r="L15" s="41">
        <f>J15/سهام!$AF$7</f>
        <v>7.1107447176309358E-9</v>
      </c>
    </row>
    <row r="16" spans="1:12" ht="21.75" customHeight="1" x14ac:dyDescent="0.2">
      <c r="A16" s="75" t="s">
        <v>154</v>
      </c>
      <c r="B16" s="75"/>
      <c r="D16" s="9">
        <v>19789942456</v>
      </c>
      <c r="F16" s="9">
        <v>4152678153323</v>
      </c>
      <c r="H16" s="9">
        <v>4172467532220</v>
      </c>
      <c r="J16" s="9">
        <v>563559</v>
      </c>
      <c r="L16" s="41">
        <f>J16/سهام!$AF$7</f>
        <v>8.4696014776185005E-9</v>
      </c>
    </row>
    <row r="17" spans="1:12" ht="21.75" customHeight="1" x14ac:dyDescent="0.2">
      <c r="A17" s="75" t="s">
        <v>155</v>
      </c>
      <c r="B17" s="75"/>
      <c r="D17" s="9">
        <v>1059424</v>
      </c>
      <c r="F17" s="9">
        <v>0</v>
      </c>
      <c r="H17" s="9">
        <v>0</v>
      </c>
      <c r="J17" s="9">
        <v>1059424</v>
      </c>
      <c r="L17" s="41">
        <f>J17/سهام!$AF$7</f>
        <v>1.592184505229178E-8</v>
      </c>
    </row>
    <row r="18" spans="1:12" ht="21.75" customHeight="1" x14ac:dyDescent="0.2">
      <c r="A18" s="75" t="s">
        <v>156</v>
      </c>
      <c r="B18" s="75"/>
      <c r="D18" s="9">
        <v>10201068295</v>
      </c>
      <c r="F18" s="9">
        <v>2096969717732</v>
      </c>
      <c r="H18" s="9">
        <v>2107170268862</v>
      </c>
      <c r="J18" s="9">
        <v>517165</v>
      </c>
      <c r="L18" s="41">
        <f>J18/سهام!$AF$7</f>
        <v>7.77235648472045E-9</v>
      </c>
    </row>
    <row r="19" spans="1:12" ht="21.75" customHeight="1" x14ac:dyDescent="0.2">
      <c r="A19" s="75" t="s">
        <v>157</v>
      </c>
      <c r="B19" s="75"/>
      <c r="D19" s="9">
        <v>528917</v>
      </c>
      <c r="F19" s="9">
        <v>4259</v>
      </c>
      <c r="H19" s="9">
        <v>0</v>
      </c>
      <c r="J19" s="9">
        <v>533176</v>
      </c>
      <c r="L19" s="41">
        <f>J19/سهام!$AF$7</f>
        <v>8.012982203160134E-9</v>
      </c>
    </row>
    <row r="20" spans="1:12" ht="21.75" customHeight="1" x14ac:dyDescent="0.2">
      <c r="A20" s="75" t="s">
        <v>158</v>
      </c>
      <c r="B20" s="75"/>
      <c r="D20" s="9">
        <v>248</v>
      </c>
      <c r="F20" s="9">
        <v>0</v>
      </c>
      <c r="H20" s="9">
        <v>0</v>
      </c>
      <c r="J20" s="9">
        <v>248</v>
      </c>
      <c r="L20" s="41">
        <f>J20/سهام!$AF$7</f>
        <v>3.7271362296572111E-12</v>
      </c>
    </row>
    <row r="21" spans="1:12" ht="21.75" customHeight="1" x14ac:dyDescent="0.2">
      <c r="A21" s="75" t="s">
        <v>159</v>
      </c>
      <c r="B21" s="75"/>
      <c r="D21" s="9">
        <v>451320</v>
      </c>
      <c r="F21" s="9">
        <v>0</v>
      </c>
      <c r="H21" s="9">
        <v>0</v>
      </c>
      <c r="J21" s="9">
        <v>451320</v>
      </c>
      <c r="L21" s="41">
        <f>J21/سهام!$AF$7</f>
        <v>6.7827867869713405E-9</v>
      </c>
    </row>
    <row r="22" spans="1:12" ht="21.75" customHeight="1" x14ac:dyDescent="0.2">
      <c r="A22" s="75" t="s">
        <v>160</v>
      </c>
      <c r="B22" s="75"/>
      <c r="D22" s="9">
        <v>483054</v>
      </c>
      <c r="F22" s="9">
        <v>0</v>
      </c>
      <c r="H22" s="9">
        <v>0</v>
      </c>
      <c r="J22" s="9">
        <v>483054</v>
      </c>
      <c r="L22" s="41">
        <f>J22/سهام!$AF$7</f>
        <v>7.2597099366162677E-9</v>
      </c>
    </row>
    <row r="23" spans="1:12" ht="21.75" customHeight="1" x14ac:dyDescent="0.2">
      <c r="A23" s="75" t="s">
        <v>161</v>
      </c>
      <c r="B23" s="75"/>
      <c r="D23" s="9">
        <v>161080</v>
      </c>
      <c r="F23" s="9">
        <v>0</v>
      </c>
      <c r="H23" s="9">
        <v>0</v>
      </c>
      <c r="J23" s="9">
        <v>161080</v>
      </c>
      <c r="L23" s="41">
        <f>J23/سهام!$AF$7</f>
        <v>2.4208350962628371E-9</v>
      </c>
    </row>
    <row r="24" spans="1:12" ht="21.75" customHeight="1" x14ac:dyDescent="0.2">
      <c r="A24" s="75" t="s">
        <v>162</v>
      </c>
      <c r="B24" s="75"/>
      <c r="D24" s="9">
        <v>161136</v>
      </c>
      <c r="F24" s="9">
        <v>0</v>
      </c>
      <c r="H24" s="9">
        <v>0</v>
      </c>
      <c r="J24" s="9">
        <v>161136</v>
      </c>
      <c r="L24" s="41">
        <f>J24/سهام!$AF$7</f>
        <v>2.4216767076695335E-9</v>
      </c>
    </row>
    <row r="25" spans="1:12" ht="21.75" customHeight="1" x14ac:dyDescent="0.2">
      <c r="A25" s="75" t="s">
        <v>163</v>
      </c>
      <c r="B25" s="75"/>
      <c r="D25" s="9">
        <v>19683368748</v>
      </c>
      <c r="F25" s="9">
        <v>5763712807509</v>
      </c>
      <c r="H25" s="9">
        <v>5782977874218</v>
      </c>
      <c r="J25" s="9">
        <v>418302039</v>
      </c>
      <c r="L25" s="41">
        <f>J25/سهام!$AF$7</f>
        <v>6.2865672761950949E-6</v>
      </c>
    </row>
    <row r="26" spans="1:12" ht="21.75" customHeight="1" x14ac:dyDescent="0.2">
      <c r="A26" s="75" t="s">
        <v>164</v>
      </c>
      <c r="B26" s="75"/>
      <c r="D26" s="9">
        <v>6002330</v>
      </c>
      <c r="F26" s="9">
        <v>0</v>
      </c>
      <c r="H26" s="9">
        <v>0</v>
      </c>
      <c r="J26" s="9">
        <v>6002330</v>
      </c>
      <c r="L26" s="41">
        <f>J26/سهام!$AF$7</f>
        <v>9.0207667763541802E-8</v>
      </c>
    </row>
    <row r="27" spans="1:12" ht="21.75" customHeight="1" x14ac:dyDescent="0.2">
      <c r="A27" s="75" t="s">
        <v>165</v>
      </c>
      <c r="B27" s="75"/>
      <c r="D27" s="9">
        <v>268777</v>
      </c>
      <c r="F27" s="9">
        <v>0</v>
      </c>
      <c r="H27" s="9">
        <v>0</v>
      </c>
      <c r="J27" s="9">
        <v>268777</v>
      </c>
      <c r="L27" s="41">
        <f>J27/سهام!$AF$7</f>
        <v>4.039389090316839E-9</v>
      </c>
    </row>
    <row r="28" spans="1:12" ht="21.75" customHeight="1" x14ac:dyDescent="0.2">
      <c r="A28" s="75" t="s">
        <v>166</v>
      </c>
      <c r="B28" s="75"/>
      <c r="D28" s="9">
        <v>4154397344</v>
      </c>
      <c r="F28" s="9">
        <v>0</v>
      </c>
      <c r="H28" s="9">
        <v>4000300000</v>
      </c>
      <c r="J28" s="9">
        <v>154097344</v>
      </c>
      <c r="L28" s="41">
        <f>J28/سهام!$AF$7</f>
        <v>2.3158943295014124E-6</v>
      </c>
    </row>
    <row r="29" spans="1:12" ht="21.75" customHeight="1" x14ac:dyDescent="0.2">
      <c r="A29" s="75" t="s">
        <v>167</v>
      </c>
      <c r="B29" s="75"/>
      <c r="D29" s="9">
        <v>5898655863</v>
      </c>
      <c r="F29" s="9">
        <v>3705311442816</v>
      </c>
      <c r="H29" s="9">
        <v>3711210058652</v>
      </c>
      <c r="J29" s="9">
        <v>40027</v>
      </c>
      <c r="L29" s="41">
        <f>J29/سهام!$AF$7</f>
        <v>6.0155678171164996E-10</v>
      </c>
    </row>
    <row r="30" spans="1:12" ht="21.75" customHeight="1" x14ac:dyDescent="0.2">
      <c r="A30" s="75" t="s">
        <v>168</v>
      </c>
      <c r="B30" s="75"/>
      <c r="D30" s="9">
        <v>52384250</v>
      </c>
      <c r="F30" s="9">
        <v>215278</v>
      </c>
      <c r="H30" s="9">
        <v>0</v>
      </c>
      <c r="J30" s="9">
        <v>52599528</v>
      </c>
      <c r="L30" s="41">
        <f>J30/سهام!$AF$7</f>
        <v>7.9050647770834229E-7</v>
      </c>
    </row>
    <row r="31" spans="1:12" ht="21.75" customHeight="1" x14ac:dyDescent="0.2">
      <c r="A31" s="75" t="s">
        <v>169</v>
      </c>
      <c r="B31" s="75"/>
      <c r="D31" s="9">
        <v>29907942587</v>
      </c>
      <c r="F31" s="9">
        <v>20343768246</v>
      </c>
      <c r="H31" s="9">
        <v>50000900000</v>
      </c>
      <c r="J31" s="9">
        <v>250810833</v>
      </c>
      <c r="L31" s="41">
        <f>J31/سهام!$AF$7</f>
        <v>3.7693796067129207E-6</v>
      </c>
    </row>
    <row r="32" spans="1:12" ht="21.75" customHeight="1" x14ac:dyDescent="0.2">
      <c r="A32" s="75" t="s">
        <v>170</v>
      </c>
      <c r="B32" s="75"/>
      <c r="D32" s="9">
        <v>1500000000000</v>
      </c>
      <c r="F32" s="9">
        <v>0</v>
      </c>
      <c r="H32" s="9">
        <v>0</v>
      </c>
      <c r="J32" s="9">
        <v>1500000000000</v>
      </c>
      <c r="L32" s="41">
        <f>J32/سهام!$AF$7</f>
        <v>2.2543162679378292E-2</v>
      </c>
    </row>
    <row r="33" spans="1:12" ht="21.75" customHeight="1" x14ac:dyDescent="0.2">
      <c r="A33" s="75" t="s">
        <v>171</v>
      </c>
      <c r="B33" s="75"/>
      <c r="D33" s="9">
        <v>247273118862</v>
      </c>
      <c r="F33" s="9">
        <v>0</v>
      </c>
      <c r="H33" s="9">
        <v>247273118862</v>
      </c>
      <c r="J33" s="9">
        <v>0</v>
      </c>
      <c r="L33" s="41">
        <f>J33/سهام!$AF$7</f>
        <v>0</v>
      </c>
    </row>
    <row r="34" spans="1:12" ht="21.75" customHeight="1" x14ac:dyDescent="0.2">
      <c r="A34" s="75" t="s">
        <v>172</v>
      </c>
      <c r="B34" s="75"/>
      <c r="D34" s="9">
        <v>495000000000</v>
      </c>
      <c r="F34" s="9">
        <v>0</v>
      </c>
      <c r="H34" s="9">
        <v>31000000000</v>
      </c>
      <c r="J34" s="9">
        <v>464000000000</v>
      </c>
      <c r="L34" s="41">
        <f>J34/سهام!$AF$7</f>
        <v>6.973351655487685E-3</v>
      </c>
    </row>
    <row r="35" spans="1:12" ht="21.75" customHeight="1" x14ac:dyDescent="0.2">
      <c r="A35" s="75" t="s">
        <v>173</v>
      </c>
      <c r="B35" s="75"/>
      <c r="D35" s="9">
        <v>383000000000</v>
      </c>
      <c r="F35" s="9">
        <v>0</v>
      </c>
      <c r="H35" s="9">
        <v>0</v>
      </c>
      <c r="J35" s="9">
        <v>383000000000</v>
      </c>
      <c r="L35" s="41">
        <f>J35/سهام!$AF$7</f>
        <v>5.7560208708012572E-3</v>
      </c>
    </row>
    <row r="36" spans="1:12" ht="21.75" customHeight="1" x14ac:dyDescent="0.2">
      <c r="A36" s="75" t="s">
        <v>174</v>
      </c>
      <c r="B36" s="75"/>
      <c r="D36" s="9">
        <v>416345000000</v>
      </c>
      <c r="F36" s="9">
        <v>0</v>
      </c>
      <c r="H36" s="9">
        <v>0</v>
      </c>
      <c r="J36" s="9">
        <v>416345000000</v>
      </c>
      <c r="L36" s="41">
        <f>J36/سهام!$AF$7</f>
        <v>6.257155377163837E-3</v>
      </c>
    </row>
    <row r="37" spans="1:12" ht="21.75" customHeight="1" x14ac:dyDescent="0.2">
      <c r="A37" s="75" t="s">
        <v>175</v>
      </c>
      <c r="B37" s="75"/>
      <c r="D37" s="9">
        <v>235622000000</v>
      </c>
      <c r="F37" s="9">
        <v>0</v>
      </c>
      <c r="H37" s="9">
        <v>0</v>
      </c>
      <c r="J37" s="9">
        <v>235622000000</v>
      </c>
      <c r="L37" s="41">
        <f>J37/سهام!$AF$7</f>
        <v>3.5411100512269811E-3</v>
      </c>
    </row>
    <row r="38" spans="1:12" ht="21.75" customHeight="1" x14ac:dyDescent="0.2">
      <c r="A38" s="75" t="s">
        <v>176</v>
      </c>
      <c r="B38" s="75"/>
      <c r="D38" s="9">
        <v>227735000000</v>
      </c>
      <c r="F38" s="9">
        <v>0</v>
      </c>
      <c r="H38" s="9">
        <v>0</v>
      </c>
      <c r="J38" s="9">
        <v>227735000000</v>
      </c>
      <c r="L38" s="41">
        <f>J38/سهام!$AF$7</f>
        <v>3.4225781018588104E-3</v>
      </c>
    </row>
    <row r="39" spans="1:12" ht="21.75" customHeight="1" x14ac:dyDescent="0.2">
      <c r="A39" s="75" t="s">
        <v>177</v>
      </c>
      <c r="B39" s="75"/>
      <c r="D39" s="9">
        <v>622618000000</v>
      </c>
      <c r="F39" s="9">
        <v>0</v>
      </c>
      <c r="H39" s="9">
        <v>0</v>
      </c>
      <c r="J39" s="9">
        <v>622618000000</v>
      </c>
      <c r="L39" s="41">
        <f>J39/سهام!$AF$7</f>
        <v>9.3571859074061021E-3</v>
      </c>
    </row>
    <row r="40" spans="1:12" ht="21.75" customHeight="1" x14ac:dyDescent="0.2">
      <c r="A40" s="75" t="s">
        <v>178</v>
      </c>
      <c r="B40" s="75"/>
      <c r="D40" s="9">
        <v>6448357</v>
      </c>
      <c r="F40" s="9">
        <v>26480</v>
      </c>
      <c r="H40" s="9">
        <v>0</v>
      </c>
      <c r="J40" s="9">
        <v>6474837</v>
      </c>
      <c r="L40" s="41">
        <f>J40/سهام!$AF$7</f>
        <v>9.7308869208971805E-8</v>
      </c>
    </row>
    <row r="41" spans="1:12" ht="21.75" customHeight="1" x14ac:dyDescent="0.2">
      <c r="A41" s="75" t="s">
        <v>179</v>
      </c>
      <c r="B41" s="75"/>
      <c r="D41" s="9">
        <v>243012010000</v>
      </c>
      <c r="F41" s="9">
        <v>0</v>
      </c>
      <c r="H41" s="9">
        <v>0</v>
      </c>
      <c r="J41" s="9">
        <v>243012010000</v>
      </c>
      <c r="L41" s="41">
        <f>J41/سهام!$AF$7</f>
        <v>3.6521728496484696E-3</v>
      </c>
    </row>
    <row r="42" spans="1:12" ht="21.75" customHeight="1" x14ac:dyDescent="0.2">
      <c r="A42" s="75" t="s">
        <v>180</v>
      </c>
      <c r="B42" s="75"/>
      <c r="D42" s="9">
        <v>170746000000</v>
      </c>
      <c r="F42" s="9">
        <v>0</v>
      </c>
      <c r="H42" s="9">
        <v>0</v>
      </c>
      <c r="J42" s="9">
        <v>170746000000</v>
      </c>
      <c r="L42" s="41">
        <f>J42/سهام!$AF$7</f>
        <v>2.5661032365687504E-3</v>
      </c>
    </row>
    <row r="43" spans="1:12" ht="21.75" customHeight="1" x14ac:dyDescent="0.2">
      <c r="A43" s="75" t="s">
        <v>181</v>
      </c>
      <c r="B43" s="75"/>
      <c r="D43" s="9">
        <v>306979000000</v>
      </c>
      <c r="F43" s="9">
        <v>0</v>
      </c>
      <c r="H43" s="9">
        <v>0</v>
      </c>
      <c r="J43" s="9">
        <v>306979000000</v>
      </c>
      <c r="L43" s="41">
        <f>J43/سهام!$AF$7</f>
        <v>4.6135183574352459E-3</v>
      </c>
    </row>
    <row r="44" spans="1:12" ht="21.75" customHeight="1" x14ac:dyDescent="0.2">
      <c r="A44" s="75" t="s">
        <v>182</v>
      </c>
      <c r="B44" s="75"/>
      <c r="D44" s="9">
        <v>263370000000</v>
      </c>
      <c r="F44" s="9">
        <v>0</v>
      </c>
      <c r="H44" s="9">
        <v>0</v>
      </c>
      <c r="J44" s="9">
        <v>263370000000</v>
      </c>
      <c r="L44" s="41">
        <f>J44/سهام!$AF$7</f>
        <v>3.9581285032452406E-3</v>
      </c>
    </row>
    <row r="45" spans="1:12" ht="21.75" customHeight="1" x14ac:dyDescent="0.2">
      <c r="A45" s="75" t="s">
        <v>183</v>
      </c>
      <c r="B45" s="75"/>
      <c r="D45" s="9">
        <v>137000000000</v>
      </c>
      <c r="F45" s="9">
        <v>0</v>
      </c>
      <c r="H45" s="9">
        <v>0</v>
      </c>
      <c r="J45" s="9">
        <v>137000000000</v>
      </c>
      <c r="L45" s="41">
        <f>J45/سهام!$AF$7</f>
        <v>2.0589421913832172E-3</v>
      </c>
    </row>
    <row r="46" spans="1:12" ht="21.75" customHeight="1" x14ac:dyDescent="0.2">
      <c r="A46" s="75" t="s">
        <v>184</v>
      </c>
      <c r="B46" s="75"/>
      <c r="D46" s="9">
        <v>704578000000</v>
      </c>
      <c r="F46" s="9">
        <v>0</v>
      </c>
      <c r="H46" s="9">
        <v>0</v>
      </c>
      <c r="J46" s="9">
        <v>704578000000</v>
      </c>
      <c r="L46" s="41">
        <f>J46/سهام!$AF$7</f>
        <v>1.0588944316207332E-2</v>
      </c>
    </row>
    <row r="47" spans="1:12" ht="21.75" customHeight="1" x14ac:dyDescent="0.2">
      <c r="A47" s="75" t="s">
        <v>185</v>
      </c>
      <c r="B47" s="75"/>
      <c r="D47" s="9">
        <v>150000000000</v>
      </c>
      <c r="F47" s="9">
        <v>0</v>
      </c>
      <c r="H47" s="9">
        <v>0</v>
      </c>
      <c r="J47" s="9">
        <v>150000000000</v>
      </c>
      <c r="L47" s="41">
        <f>J47/سهام!$AF$7</f>
        <v>2.2543162679378292E-3</v>
      </c>
    </row>
    <row r="48" spans="1:12" ht="21.75" customHeight="1" x14ac:dyDescent="0.2">
      <c r="A48" s="75" t="s">
        <v>186</v>
      </c>
      <c r="B48" s="75"/>
      <c r="D48" s="9">
        <v>544354000000</v>
      </c>
      <c r="F48" s="9">
        <v>0</v>
      </c>
      <c r="H48" s="9">
        <v>0</v>
      </c>
      <c r="J48" s="9">
        <v>544354000000</v>
      </c>
      <c r="L48" s="41">
        <f>J48/سهام!$AF$7</f>
        <v>8.1809738514468603E-3</v>
      </c>
    </row>
    <row r="49" spans="1:19" ht="21.75" customHeight="1" x14ac:dyDescent="0.2">
      <c r="A49" s="75" t="s">
        <v>187</v>
      </c>
      <c r="B49" s="75"/>
      <c r="D49" s="9">
        <v>713300000000</v>
      </c>
      <c r="F49" s="9">
        <v>0</v>
      </c>
      <c r="H49" s="9">
        <v>0</v>
      </c>
      <c r="J49" s="9">
        <v>713300000000</v>
      </c>
      <c r="L49" s="41">
        <f>J49/سهام!$AF$7</f>
        <v>1.0720025292800358E-2</v>
      </c>
    </row>
    <row r="50" spans="1:19" ht="21.75" customHeight="1" x14ac:dyDescent="0.2">
      <c r="A50" s="75" t="s">
        <v>188</v>
      </c>
      <c r="B50" s="75"/>
      <c r="D50" s="9">
        <v>1772438000000</v>
      </c>
      <c r="F50" s="9">
        <v>0</v>
      </c>
      <c r="H50" s="9">
        <v>0</v>
      </c>
      <c r="J50" s="9">
        <v>1772438000000</v>
      </c>
      <c r="L50" s="41">
        <f>J50/سهام!$AF$7</f>
        <v>2.6637572115407935E-2</v>
      </c>
    </row>
    <row r="51" spans="1:19" ht="21.75" customHeight="1" x14ac:dyDescent="0.2">
      <c r="A51" s="75" t="s">
        <v>189</v>
      </c>
      <c r="B51" s="75"/>
      <c r="D51" s="9">
        <v>1500000000000</v>
      </c>
      <c r="F51" s="9">
        <v>0</v>
      </c>
      <c r="H51" s="9">
        <v>0</v>
      </c>
      <c r="J51" s="9">
        <v>1500000000000</v>
      </c>
      <c r="L51" s="41">
        <f>J51/سهام!$AF$7</f>
        <v>2.2543162679378292E-2</v>
      </c>
    </row>
    <row r="52" spans="1:19" ht="21.75" customHeight="1" x14ac:dyDescent="0.2">
      <c r="A52" s="75" t="s">
        <v>190</v>
      </c>
      <c r="B52" s="75"/>
      <c r="D52" s="9">
        <v>2195316000000</v>
      </c>
      <c r="F52" s="9">
        <v>0</v>
      </c>
      <c r="H52" s="9">
        <v>866000000000</v>
      </c>
      <c r="J52" s="9">
        <v>1329316000000</v>
      </c>
      <c r="L52" s="41">
        <f>J52/سهام!$AF$7</f>
        <v>1.9977991226866956E-2</v>
      </c>
      <c r="P52" s="46"/>
      <c r="Q52" s="27"/>
      <c r="R52" s="27"/>
      <c r="S52" s="27"/>
    </row>
    <row r="53" spans="1:19" ht="21.75" customHeight="1" x14ac:dyDescent="0.2">
      <c r="A53" s="75" t="s">
        <v>191</v>
      </c>
      <c r="B53" s="75"/>
      <c r="D53" s="9">
        <v>188844000000</v>
      </c>
      <c r="F53" s="9">
        <v>0</v>
      </c>
      <c r="H53" s="9">
        <v>0</v>
      </c>
      <c r="J53" s="9">
        <v>188844000000</v>
      </c>
      <c r="L53" s="41">
        <f>J53/سهام!$AF$7</f>
        <v>2.8380940086830094E-3</v>
      </c>
    </row>
    <row r="54" spans="1:19" ht="21.75" customHeight="1" x14ac:dyDescent="0.2">
      <c r="A54" s="75" t="s">
        <v>192</v>
      </c>
      <c r="B54" s="75"/>
      <c r="D54" s="9">
        <v>75433000000</v>
      </c>
      <c r="F54" s="9">
        <v>0</v>
      </c>
      <c r="H54" s="9">
        <v>0</v>
      </c>
      <c r="J54" s="9">
        <v>75433000000</v>
      </c>
      <c r="L54" s="41">
        <f>J54/سهام!$AF$7</f>
        <v>1.1336655935956952E-3</v>
      </c>
    </row>
    <row r="55" spans="1:19" ht="21.75" customHeight="1" x14ac:dyDescent="0.2">
      <c r="A55" s="75" t="s">
        <v>193</v>
      </c>
      <c r="B55" s="75"/>
      <c r="D55" s="9">
        <v>594000000000</v>
      </c>
      <c r="F55" s="9">
        <v>0</v>
      </c>
      <c r="H55" s="9">
        <v>378000000000</v>
      </c>
      <c r="J55" s="9">
        <v>216000000000</v>
      </c>
      <c r="L55" s="41">
        <f>J55/سهام!$AF$7</f>
        <v>3.246215425830474E-3</v>
      </c>
    </row>
    <row r="56" spans="1:19" ht="21.75" customHeight="1" x14ac:dyDescent="0.2">
      <c r="A56" s="75" t="s">
        <v>194</v>
      </c>
      <c r="B56" s="75"/>
      <c r="D56" s="9">
        <v>5151454010000</v>
      </c>
      <c r="F56" s="9">
        <v>0</v>
      </c>
      <c r="H56" s="9">
        <v>1988920000000</v>
      </c>
      <c r="J56" s="9">
        <v>3162534010000</v>
      </c>
      <c r="L56" s="41">
        <f>J56/سهام!$AF$7</f>
        <v>4.7529012444331047E-2</v>
      </c>
    </row>
    <row r="57" spans="1:19" ht="21.75" customHeight="1" x14ac:dyDescent="0.2">
      <c r="A57" s="75" t="s">
        <v>195</v>
      </c>
      <c r="B57" s="75"/>
      <c r="D57" s="9">
        <v>1000000000000</v>
      </c>
      <c r="F57" s="9">
        <v>0</v>
      </c>
      <c r="H57" s="9">
        <v>0</v>
      </c>
      <c r="J57" s="9">
        <v>1000000000000</v>
      </c>
      <c r="L57" s="41">
        <f>J57/سهام!$AF$7</f>
        <v>1.5028775119585528E-2</v>
      </c>
    </row>
    <row r="58" spans="1:19" ht="21.75" customHeight="1" x14ac:dyDescent="0.2">
      <c r="A58" s="75" t="s">
        <v>196</v>
      </c>
      <c r="B58" s="75"/>
      <c r="D58" s="9">
        <v>2105509000000</v>
      </c>
      <c r="F58" s="9">
        <v>0</v>
      </c>
      <c r="H58" s="9">
        <v>0</v>
      </c>
      <c r="J58" s="9">
        <v>2105509000000</v>
      </c>
      <c r="L58" s="41">
        <f>J58/سهام!$AF$7</f>
        <v>3.1643221273263404E-2</v>
      </c>
    </row>
    <row r="59" spans="1:19" ht="21.75" customHeight="1" x14ac:dyDescent="0.2">
      <c r="A59" s="75" t="s">
        <v>197</v>
      </c>
      <c r="B59" s="75"/>
      <c r="D59" s="9">
        <v>886909000000</v>
      </c>
      <c r="F59" s="9">
        <v>0</v>
      </c>
      <c r="H59" s="9">
        <v>0</v>
      </c>
      <c r="J59" s="9">
        <v>886909000000</v>
      </c>
      <c r="L59" s="41">
        <f>J59/سهام!$AF$7</f>
        <v>1.3329155912536481E-2</v>
      </c>
    </row>
    <row r="60" spans="1:19" ht="21.75" customHeight="1" x14ac:dyDescent="0.2">
      <c r="A60" s="75" t="s">
        <v>198</v>
      </c>
      <c r="B60" s="75"/>
      <c r="D60" s="9">
        <v>1088000000000</v>
      </c>
      <c r="F60" s="9">
        <v>0</v>
      </c>
      <c r="H60" s="9">
        <v>0</v>
      </c>
      <c r="J60" s="9">
        <v>1088000000000</v>
      </c>
      <c r="L60" s="41">
        <f>J60/سهام!$AF$7</f>
        <v>1.6351307330109054E-2</v>
      </c>
    </row>
    <row r="61" spans="1:19" ht="21.75" customHeight="1" x14ac:dyDescent="0.2">
      <c r="A61" s="75" t="s">
        <v>199</v>
      </c>
      <c r="B61" s="75"/>
      <c r="D61" s="9">
        <v>87000000000</v>
      </c>
      <c r="F61" s="9">
        <v>0</v>
      </c>
      <c r="H61" s="9">
        <v>0</v>
      </c>
      <c r="J61" s="9">
        <v>87000000000</v>
      </c>
      <c r="L61" s="41">
        <f>J61/سهام!$AF$7</f>
        <v>1.307503435403941E-3</v>
      </c>
    </row>
    <row r="62" spans="1:19" ht="21.75" customHeight="1" x14ac:dyDescent="0.2">
      <c r="A62" s="75" t="s">
        <v>200</v>
      </c>
      <c r="B62" s="75"/>
      <c r="D62" s="9">
        <v>970000000000</v>
      </c>
      <c r="F62" s="9">
        <v>0</v>
      </c>
      <c r="H62" s="9">
        <v>0</v>
      </c>
      <c r="J62" s="9">
        <v>970000000000</v>
      </c>
      <c r="L62" s="41">
        <f>J62/سهام!$AF$7</f>
        <v>1.4577911865997962E-2</v>
      </c>
    </row>
    <row r="63" spans="1:19" ht="21.75" customHeight="1" x14ac:dyDescent="0.2">
      <c r="A63" s="75" t="s">
        <v>201</v>
      </c>
      <c r="B63" s="75"/>
      <c r="D63" s="9">
        <v>0</v>
      </c>
      <c r="F63" s="9">
        <v>833000000000</v>
      </c>
      <c r="H63" s="9">
        <v>0</v>
      </c>
      <c r="J63" s="9">
        <v>833000000000</v>
      </c>
      <c r="L63" s="41">
        <f>J63/سهام!$AF$7</f>
        <v>1.2518969674614746E-2</v>
      </c>
    </row>
    <row r="64" spans="1:19" ht="21.75" customHeight="1" x14ac:dyDescent="0.2">
      <c r="A64" s="75" t="s">
        <v>202</v>
      </c>
      <c r="B64" s="75"/>
      <c r="D64" s="9">
        <v>0</v>
      </c>
      <c r="F64" s="9">
        <v>103720000000</v>
      </c>
      <c r="H64" s="9">
        <v>0</v>
      </c>
      <c r="J64" s="9">
        <v>103720000000</v>
      </c>
      <c r="L64" s="41">
        <f>J64/سهام!$AF$7</f>
        <v>1.5587845554034109E-3</v>
      </c>
    </row>
    <row r="65" spans="1:12" ht="21.75" customHeight="1" x14ac:dyDescent="0.2">
      <c r="A65" s="75" t="s">
        <v>203</v>
      </c>
      <c r="B65" s="75"/>
      <c r="D65" s="9">
        <v>0</v>
      </c>
      <c r="F65" s="9">
        <v>725000000000</v>
      </c>
      <c r="H65" s="9">
        <v>0</v>
      </c>
      <c r="J65" s="9">
        <v>725000000000</v>
      </c>
      <c r="L65" s="41">
        <f>J65/سهام!$AF$7</f>
        <v>1.0895861961699508E-2</v>
      </c>
    </row>
    <row r="66" spans="1:12" ht="21.75" customHeight="1" x14ac:dyDescent="0.2">
      <c r="A66" s="75" t="s">
        <v>204</v>
      </c>
      <c r="B66" s="75"/>
      <c r="D66" s="9">
        <v>0</v>
      </c>
      <c r="F66" s="9">
        <v>1166000000000</v>
      </c>
      <c r="H66" s="9">
        <v>0</v>
      </c>
      <c r="J66" s="9">
        <v>1166000000000</v>
      </c>
      <c r="L66" s="41">
        <f>J66/سهام!$AF$7</f>
        <v>1.7523551789436726E-2</v>
      </c>
    </row>
    <row r="67" spans="1:12" ht="21.75" customHeight="1" x14ac:dyDescent="0.2">
      <c r="A67" s="75" t="s">
        <v>205</v>
      </c>
      <c r="B67" s="75"/>
      <c r="D67" s="9">
        <v>0</v>
      </c>
      <c r="F67" s="9">
        <v>74000000000</v>
      </c>
      <c r="H67" s="9">
        <v>0</v>
      </c>
      <c r="J67" s="9">
        <v>74000000000</v>
      </c>
      <c r="L67" s="41">
        <f>J67/سهام!$AF$7</f>
        <v>1.1121293588493291E-3</v>
      </c>
    </row>
    <row r="68" spans="1:12" ht="21.75" customHeight="1" x14ac:dyDescent="0.2">
      <c r="A68" s="75" t="s">
        <v>206</v>
      </c>
      <c r="B68" s="75"/>
      <c r="D68" s="9">
        <v>0</v>
      </c>
      <c r="F68" s="9">
        <v>261874000000</v>
      </c>
      <c r="H68" s="9">
        <v>0</v>
      </c>
      <c r="J68" s="9">
        <v>261874000000</v>
      </c>
      <c r="L68" s="41">
        <f>J68/سهام!$AF$7</f>
        <v>3.9356454556663404E-3</v>
      </c>
    </row>
    <row r="69" spans="1:12" ht="21.75" customHeight="1" x14ac:dyDescent="0.2">
      <c r="A69" s="75" t="s">
        <v>207</v>
      </c>
      <c r="B69" s="75"/>
      <c r="D69" s="9">
        <v>0</v>
      </c>
      <c r="F69" s="9">
        <v>270000000000</v>
      </c>
      <c r="H69" s="9">
        <v>0</v>
      </c>
      <c r="J69" s="9">
        <v>270000000000</v>
      </c>
      <c r="L69" s="41">
        <f>J69/سهام!$AF$7</f>
        <v>4.0577692822880923E-3</v>
      </c>
    </row>
    <row r="70" spans="1:12" ht="21.75" customHeight="1" x14ac:dyDescent="0.2">
      <c r="A70" s="75" t="s">
        <v>208</v>
      </c>
      <c r="B70" s="75"/>
      <c r="D70" s="9">
        <v>0</v>
      </c>
      <c r="F70" s="9">
        <v>1794823000000</v>
      </c>
      <c r="H70" s="9">
        <v>0</v>
      </c>
      <c r="J70" s="9">
        <v>1794823000000</v>
      </c>
      <c r="L70" s="41">
        <f>J70/سهام!$AF$7</f>
        <v>2.6973991246459855E-2</v>
      </c>
    </row>
    <row r="71" spans="1:12" ht="21.75" customHeight="1" x14ac:dyDescent="0.2">
      <c r="A71" s="75" t="s">
        <v>209</v>
      </c>
      <c r="B71" s="75"/>
      <c r="D71" s="9">
        <v>0</v>
      </c>
      <c r="F71" s="9">
        <v>1424465000000</v>
      </c>
      <c r="H71" s="9">
        <v>0</v>
      </c>
      <c r="J71" s="9">
        <v>1424465000000</v>
      </c>
      <c r="L71" s="41">
        <f>J71/سهام!$AF$7</f>
        <v>2.14079641507204E-2</v>
      </c>
    </row>
    <row r="72" spans="1:12" ht="21.75" customHeight="1" x14ac:dyDescent="0.2">
      <c r="A72" s="75" t="s">
        <v>210</v>
      </c>
      <c r="B72" s="75"/>
      <c r="D72" s="9">
        <v>0</v>
      </c>
      <c r="F72" s="9">
        <v>906923000000</v>
      </c>
      <c r="H72" s="9">
        <v>0</v>
      </c>
      <c r="J72" s="9">
        <v>906923000000</v>
      </c>
      <c r="L72" s="41">
        <f>J72/سهام!$AF$7</f>
        <v>1.3629941817779866E-2</v>
      </c>
    </row>
    <row r="73" spans="1:12" ht="21.75" customHeight="1" x14ac:dyDescent="0.2">
      <c r="A73" s="75" t="s">
        <v>211</v>
      </c>
      <c r="B73" s="75"/>
      <c r="D73" s="9">
        <v>0</v>
      </c>
      <c r="F73" s="9">
        <v>363710000000</v>
      </c>
      <c r="H73" s="9">
        <v>0</v>
      </c>
      <c r="J73" s="9">
        <v>363710000000</v>
      </c>
      <c r="L73" s="41">
        <f>J73/سهام!$AF$7</f>
        <v>5.4661157987444522E-3</v>
      </c>
    </row>
    <row r="74" spans="1:12" ht="21.75" customHeight="1" x14ac:dyDescent="0.2">
      <c r="A74" s="75" t="s">
        <v>212</v>
      </c>
      <c r="B74" s="75"/>
      <c r="D74" s="9">
        <v>0</v>
      </c>
      <c r="F74" s="9">
        <v>1772599000000</v>
      </c>
      <c r="H74" s="9">
        <v>0</v>
      </c>
      <c r="J74" s="9">
        <v>1772599000000</v>
      </c>
      <c r="L74" s="41">
        <f>J74/سهام!$AF$7</f>
        <v>2.6639991748202186E-2</v>
      </c>
    </row>
    <row r="75" spans="1:12" ht="21.75" customHeight="1" x14ac:dyDescent="0.2">
      <c r="A75" s="75" t="s">
        <v>213</v>
      </c>
      <c r="B75" s="75"/>
      <c r="D75" s="9">
        <v>0</v>
      </c>
      <c r="F75" s="9">
        <v>1085630000000</v>
      </c>
      <c r="H75" s="9">
        <v>0</v>
      </c>
      <c r="J75" s="9">
        <v>1085630000000</v>
      </c>
      <c r="L75" s="41">
        <f>J75/سهام!$AF$7</f>
        <v>1.6315689133075635E-2</v>
      </c>
    </row>
    <row r="76" spans="1:12" ht="21.75" customHeight="1" x14ac:dyDescent="0.2">
      <c r="A76" s="75" t="s">
        <v>214</v>
      </c>
      <c r="B76" s="75"/>
      <c r="D76" s="9">
        <v>0</v>
      </c>
      <c r="F76" s="9">
        <v>118967000000</v>
      </c>
      <c r="H76" s="9">
        <v>0</v>
      </c>
      <c r="J76" s="9">
        <v>118967000000</v>
      </c>
      <c r="L76" s="41">
        <f>J76/سهام!$AF$7</f>
        <v>1.7879282896517315E-3</v>
      </c>
    </row>
    <row r="77" spans="1:12" ht="21.75" customHeight="1" x14ac:dyDescent="0.2">
      <c r="A77" s="75" t="s">
        <v>215</v>
      </c>
      <c r="B77" s="75"/>
      <c r="D77" s="9">
        <v>0</v>
      </c>
      <c r="F77" s="9">
        <v>1592773000000</v>
      </c>
      <c r="H77" s="9">
        <v>0</v>
      </c>
      <c r="J77" s="9">
        <v>1592773000000</v>
      </c>
      <c r="L77" s="41">
        <f>J77/سهام!$AF$7</f>
        <v>2.3937427233547599E-2</v>
      </c>
    </row>
    <row r="78" spans="1:12" ht="21.75" customHeight="1" x14ac:dyDescent="0.2">
      <c r="A78" s="77" t="s">
        <v>216</v>
      </c>
      <c r="B78" s="77"/>
      <c r="D78" s="13">
        <v>0</v>
      </c>
      <c r="F78" s="13">
        <v>146269000000</v>
      </c>
      <c r="H78" s="13">
        <v>0</v>
      </c>
      <c r="J78" s="13">
        <v>146269000000</v>
      </c>
      <c r="L78" s="41">
        <f>J78/سهام!$AF$7</f>
        <v>2.1982439079666558E-3</v>
      </c>
    </row>
    <row r="79" spans="1:12" ht="21.75" customHeight="1" x14ac:dyDescent="0.2">
      <c r="A79" s="79" t="s">
        <v>35</v>
      </c>
      <c r="B79" s="79"/>
      <c r="D79" s="16">
        <v>25395657224411</v>
      </c>
      <c r="F79" s="16">
        <v>36393056687173</v>
      </c>
      <c r="H79" s="16">
        <v>27683420800486</v>
      </c>
      <c r="J79" s="16">
        <v>34105293111098</v>
      </c>
      <c r="L79" s="42">
        <f>SUM(L9:L78)</f>
        <v>0.51256078055424126</v>
      </c>
    </row>
  </sheetData>
  <autoFilter ref="A8:L79" xr:uid="{00000000-0001-0000-0600-000000000000}">
    <filterColumn colId="0" showButton="0"/>
  </autoFilter>
  <mergeCells count="77">
    <mergeCell ref="A78:B78"/>
    <mergeCell ref="A79:B79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0"/>
  <sheetViews>
    <sheetView rightToLeft="1" workbookViewId="0">
      <selection activeCell="F16" sqref="F16:F2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1.75" customHeight="1" x14ac:dyDescent="0.2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1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4.45" customHeight="1" x14ac:dyDescent="0.2"/>
    <row r="5" spans="1:10" ht="29.1" customHeight="1" x14ac:dyDescent="0.2">
      <c r="A5" s="1" t="s">
        <v>218</v>
      </c>
      <c r="B5" s="70" t="s">
        <v>219</v>
      </c>
      <c r="C5" s="70"/>
      <c r="D5" s="70"/>
      <c r="E5" s="70"/>
      <c r="F5" s="70"/>
      <c r="G5" s="70"/>
      <c r="H5" s="70"/>
      <c r="I5" s="70"/>
      <c r="J5" s="70"/>
    </row>
    <row r="6" spans="1:10" ht="14.45" customHeight="1" x14ac:dyDescent="0.2"/>
    <row r="7" spans="1:10" ht="14.45" customHeight="1" x14ac:dyDescent="0.2">
      <c r="A7" s="71" t="s">
        <v>220</v>
      </c>
      <c r="B7" s="71"/>
      <c r="D7" s="2" t="s">
        <v>221</v>
      </c>
      <c r="F7" s="2" t="s">
        <v>144</v>
      </c>
      <c r="H7" s="2" t="s">
        <v>222</v>
      </c>
      <c r="J7" s="2" t="s">
        <v>223</v>
      </c>
    </row>
    <row r="8" spans="1:10" ht="21.75" customHeight="1" x14ac:dyDescent="0.2">
      <c r="A8" s="73" t="s">
        <v>224</v>
      </c>
      <c r="B8" s="73"/>
      <c r="D8" s="5" t="s">
        <v>225</v>
      </c>
      <c r="F8" s="6">
        <f>'درآمد سرمایه گذاری در سهام'!U24</f>
        <v>213650982554</v>
      </c>
      <c r="H8" s="7">
        <v>12.6</v>
      </c>
      <c r="J8" s="7">
        <v>0.31</v>
      </c>
    </row>
    <row r="9" spans="1:10" ht="21.75" customHeight="1" x14ac:dyDescent="0.2">
      <c r="A9" s="75" t="s">
        <v>226</v>
      </c>
      <c r="B9" s="75"/>
      <c r="D9" s="8" t="s">
        <v>227</v>
      </c>
      <c r="F9" s="9">
        <f>'درآمد سرمایه گذاری در صندوق'!U30</f>
        <v>100543517591</v>
      </c>
      <c r="H9" s="10">
        <v>5.75</v>
      </c>
      <c r="J9" s="10">
        <v>0.14000000000000001</v>
      </c>
    </row>
    <row r="10" spans="1:10" ht="21.75" customHeight="1" x14ac:dyDescent="0.2">
      <c r="A10" s="75" t="s">
        <v>228</v>
      </c>
      <c r="B10" s="75"/>
      <c r="D10" s="8" t="s">
        <v>229</v>
      </c>
      <c r="F10" s="9">
        <f>'درآمد سرمایه گذاری در اوراق به'!R27</f>
        <v>513996034406</v>
      </c>
      <c r="H10" s="10">
        <v>31.68</v>
      </c>
      <c r="J10" s="10">
        <v>0.77</v>
      </c>
    </row>
    <row r="11" spans="1:10" ht="21.75" customHeight="1" x14ac:dyDescent="0.2">
      <c r="A11" s="75" t="s">
        <v>230</v>
      </c>
      <c r="B11" s="75"/>
      <c r="D11" s="8" t="s">
        <v>231</v>
      </c>
      <c r="F11" s="9">
        <f>'درآمد سپرده بانکی'!H62</f>
        <v>791542155072</v>
      </c>
      <c r="H11" s="10">
        <v>48.79</v>
      </c>
      <c r="J11" s="10">
        <v>1.19</v>
      </c>
    </row>
    <row r="12" spans="1:10" ht="21.75" customHeight="1" x14ac:dyDescent="0.2">
      <c r="A12" s="77" t="s">
        <v>232</v>
      </c>
      <c r="B12" s="77"/>
      <c r="D12" s="11" t="s">
        <v>233</v>
      </c>
      <c r="F12" s="13">
        <f>'سایر درآمدها'!F11</f>
        <v>2513817496</v>
      </c>
      <c r="H12" s="14">
        <v>0.15</v>
      </c>
      <c r="J12" s="14">
        <v>0</v>
      </c>
    </row>
    <row r="13" spans="1:10" ht="21.75" customHeight="1" x14ac:dyDescent="0.2">
      <c r="A13" s="79" t="s">
        <v>35</v>
      </c>
      <c r="B13" s="79"/>
      <c r="D13" s="16"/>
      <c r="F13" s="16">
        <f>SUM(F8:F12)</f>
        <v>1622246507119</v>
      </c>
      <c r="H13" s="17">
        <v>98.97</v>
      </c>
      <c r="J13" s="17">
        <v>2.41</v>
      </c>
    </row>
    <row r="19" spans="6:6" x14ac:dyDescent="0.2">
      <c r="F19" s="27"/>
    </row>
    <row r="20" spans="6:6" x14ac:dyDescent="0.2">
      <c r="F20" s="2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صورت وضعیت</vt:lpstr>
      <vt:lpstr>sheet1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Bahari</dc:creator>
  <dc:description/>
  <cp:lastModifiedBy>Ali Bahari</cp:lastModifiedBy>
  <cp:lastPrinted>2025-04-29T10:13:50Z</cp:lastPrinted>
  <dcterms:created xsi:type="dcterms:W3CDTF">2025-04-22T10:12:29Z</dcterms:created>
  <dcterms:modified xsi:type="dcterms:W3CDTF">2025-04-29T12:57:23Z</dcterms:modified>
</cp:coreProperties>
</file>