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ahari\Desktop\"/>
    </mc:Choice>
  </mc:AlternateContent>
  <xr:revisionPtr revIDLastSave="0" documentId="13_ncr:1_{CE22A6AE-0492-43DC-B294-EE3F10F3DBD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صورت وضعیت" sheetId="1" r:id="rId1"/>
    <sheet name="sheet1" sheetId="22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r:id="rId13"/>
    <sheet name="سایر درآمدها" sheetId="14" r:id="rId14"/>
    <sheet name="درآمد سپرده بانکی" sheetId="13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_FilterDatabase" localSheetId="14" hidden="1">'درآمد سپرده بانکی'!$A$7:$B$18</definedName>
    <definedName name="_xlnm._FilterDatabase" localSheetId="7" hidden="1">سپرده!$A$8:$L$24</definedName>
    <definedName name="_xlnm._FilterDatabase" localSheetId="18" hidden="1">'سود سپرده بانکی'!$A$5:$A$7</definedName>
    <definedName name="_xlnm.Print_Area" localSheetId="1">sheet1!#REF!</definedName>
    <definedName name="_xlnm.Print_Area" localSheetId="5">اوراق!$A$1:$AM$27</definedName>
    <definedName name="_xlnm.Print_Area" localSheetId="3">'اوراق مشتقه'!$A$1:$AX$30</definedName>
    <definedName name="_xlnm.Print_Area" localSheetId="6">'تعدیل قیمت'!$A$1:$N$16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4">'درآمد سپرده بانکی'!$A$1:$K$18</definedName>
    <definedName name="_xlnm.Print_Area" localSheetId="11">'درآمد سرمایه گذاری در اوراق به'!$A$1:$S$28</definedName>
    <definedName name="_xlnm.Print_Area" localSheetId="9">'درآمد سرمایه گذاری در سهام'!$A$1:$X$26</definedName>
    <definedName name="_xlnm.Print_Area" localSheetId="10">'درآمد سرمایه گذاری در صندوق'!$A$1:$X$34</definedName>
    <definedName name="_xlnm.Print_Area" localSheetId="15">'درآمد سود سهام'!$A$1:$T$12</definedName>
    <definedName name="_xlnm.Print_Area" localSheetId="16">'درآمد سود صندوق'!$A$1:$L$7</definedName>
    <definedName name="_xlnm.Print_Area" localSheetId="21">'درآمد ناشی از تغییر قیمت اوراق'!$A$1:$S$62</definedName>
    <definedName name="_xlnm.Print_Area" localSheetId="19">'درآمد ناشی از فروش'!$A$1:$S$19</definedName>
    <definedName name="_xlnm.Print_Area" localSheetId="13">'سایر درآمدها'!$A$1:$G$11</definedName>
    <definedName name="_xlnm.Print_Area" localSheetId="7">سپرده!$A$1:$M$24</definedName>
    <definedName name="_xlnm.Print_Area" localSheetId="2">سهام!$A$1:$AC$24</definedName>
    <definedName name="_xlnm.Print_Area" localSheetId="17">'سود اوراق بهادار'!$A$1:$U$21</definedName>
    <definedName name="_xlnm.Print_Area" localSheetId="18">'سود سپرده بانکی'!$A$1:$N$83</definedName>
    <definedName name="_xlnm.Print_Area" localSheetId="0">'صورت وضعیت'!$A$1:$C$6</definedName>
    <definedName name="_xlnm.Print_Area" localSheetId="12">'مبالغ تخصیصی اوراق'!$A$1:$R$18</definedName>
    <definedName name="_xlnm.Print_Area" localSheetId="4">'واحدهای صندوق'!$A$1:$AB$34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1" i="17" l="1"/>
  <c r="T28" i="17" s="1"/>
  <c r="T32" i="17" s="1"/>
  <c r="Q31" i="10"/>
  <c r="Q38" i="21"/>
  <c r="N17" i="9" a="1"/>
  <c r="N17" i="9" s="1"/>
  <c r="N18" i="9" a="1"/>
  <c r="N18" i="9" s="1"/>
  <c r="N19" i="9" a="1"/>
  <c r="N19" i="9" s="1"/>
  <c r="N20" i="9" a="1"/>
  <c r="N20" i="9" s="1"/>
  <c r="U20" i="9" s="1"/>
  <c r="N21" i="9" a="1"/>
  <c r="N21" i="9" s="1"/>
  <c r="N16" i="9" a="1"/>
  <c r="N16" i="9" s="1"/>
  <c r="T10" i="17"/>
  <c r="P10" i="17"/>
  <c r="T8" i="17"/>
  <c r="P8" i="17"/>
  <c r="S10" i="9" a="1"/>
  <c r="S10" i="9" s="1"/>
  <c r="S11" i="9" a="1"/>
  <c r="S11" i="9" s="1"/>
  <c r="S12" i="9" a="1"/>
  <c r="S12" i="9" s="1"/>
  <c r="S13" i="9" a="1"/>
  <c r="S13" i="9" s="1"/>
  <c r="S14" i="9" a="1"/>
  <c r="S14" i="9" s="1"/>
  <c r="S15" i="9" a="1"/>
  <c r="S15" i="9" s="1"/>
  <c r="S16" i="9" a="1"/>
  <c r="S16" i="9" s="1"/>
  <c r="S17" i="9" a="1"/>
  <c r="S17" i="9" s="1"/>
  <c r="S18" i="9" a="1"/>
  <c r="S18" i="9" s="1"/>
  <c r="S19" i="9" a="1"/>
  <c r="S19" i="9" s="1"/>
  <c r="S20" i="9" a="1"/>
  <c r="S20" i="9" s="1"/>
  <c r="S21" i="9" a="1"/>
  <c r="S21" i="9" s="1"/>
  <c r="S22" i="9" a="1"/>
  <c r="S22" i="9" s="1"/>
  <c r="S23" i="9" a="1"/>
  <c r="S23" i="9" s="1"/>
  <c r="S24" i="9" a="1"/>
  <c r="S24" i="9" s="1"/>
  <c r="S25" i="9" a="1"/>
  <c r="S25" i="9" s="1"/>
  <c r="S9" i="9" a="1"/>
  <c r="S9" i="9" s="1"/>
  <c r="Q10" i="9" a="1"/>
  <c r="Q10" i="9" s="1"/>
  <c r="Q11" i="9" a="1"/>
  <c r="Q11" i="9" s="1"/>
  <c r="Q12" i="9" a="1"/>
  <c r="Q12" i="9" s="1"/>
  <c r="Q13" i="9" a="1"/>
  <c r="Q13" i="9" s="1"/>
  <c r="Q14" i="9" a="1"/>
  <c r="Q14" i="9" s="1"/>
  <c r="Q15" i="9" a="1"/>
  <c r="Q15" i="9" s="1"/>
  <c r="Q16" i="9" a="1"/>
  <c r="Q16" i="9" s="1"/>
  <c r="Q17" i="9" a="1"/>
  <c r="Q17" i="9" s="1"/>
  <c r="Q18" i="9" a="1"/>
  <c r="Q18" i="9" s="1"/>
  <c r="Q19" i="9" a="1"/>
  <c r="Q19" i="9" s="1"/>
  <c r="Q21" i="9" a="1"/>
  <c r="Q21" i="9" s="1"/>
  <c r="Q22" i="9" a="1"/>
  <c r="Q22" i="9" s="1"/>
  <c r="Q23" i="9" a="1"/>
  <c r="Q23" i="9" s="1"/>
  <c r="Q24" i="9" a="1"/>
  <c r="Q24" i="9" s="1"/>
  <c r="Q25" i="9" a="1"/>
  <c r="Q25" i="9" s="1"/>
  <c r="Q9" i="9" a="1"/>
  <c r="Q9" i="9" s="1"/>
  <c r="N10" i="9" a="1"/>
  <c r="N10" i="9" s="1"/>
  <c r="U10" i="9" s="1"/>
  <c r="N11" i="9" a="1"/>
  <c r="N11" i="9" s="1"/>
  <c r="U11" i="9" s="1"/>
  <c r="N12" i="9" a="1"/>
  <c r="N12" i="9" s="1"/>
  <c r="U12" i="9" s="1"/>
  <c r="N13" i="9" a="1"/>
  <c r="N13" i="9" s="1"/>
  <c r="U13" i="9" s="1"/>
  <c r="N14" i="9" a="1"/>
  <c r="N14" i="9" s="1"/>
  <c r="U14" i="9" s="1"/>
  <c r="N15" i="9" a="1"/>
  <c r="N15" i="9" s="1"/>
  <c r="U15" i="9" s="1"/>
  <c r="N22" i="9" a="1"/>
  <c r="N22" i="9" s="1"/>
  <c r="U22" i="9" s="1"/>
  <c r="N23" i="9" a="1"/>
  <c r="N23" i="9" s="1"/>
  <c r="N24" i="9" a="1"/>
  <c r="N24" i="9" s="1"/>
  <c r="N25" i="9" a="1"/>
  <c r="N25" i="9" s="1"/>
  <c r="N9" i="9" a="1"/>
  <c r="N9" i="9" s="1"/>
  <c r="Q34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9" i="10"/>
  <c r="H10" i="10" a="1"/>
  <c r="H10" i="10" s="1"/>
  <c r="H11" i="10" a="1"/>
  <c r="H11" i="10" s="1"/>
  <c r="H12" i="10" a="1"/>
  <c r="H12" i="10" s="1"/>
  <c r="H13" i="10" a="1"/>
  <c r="H13" i="10" s="1"/>
  <c r="H14" i="10" a="1"/>
  <c r="H14" i="10" s="1"/>
  <c r="H15" i="10" a="1"/>
  <c r="H15" i="10" s="1"/>
  <c r="H16" i="10" a="1"/>
  <c r="H16" i="10" s="1"/>
  <c r="H17" i="10" a="1"/>
  <c r="H17" i="10" s="1"/>
  <c r="H18" i="10" a="1"/>
  <c r="H18" i="10" s="1"/>
  <c r="H19" i="10" a="1"/>
  <c r="H19" i="10" s="1"/>
  <c r="H20" i="10" a="1"/>
  <c r="H20" i="10" s="1"/>
  <c r="H21" i="10" a="1"/>
  <c r="H21" i="10" s="1"/>
  <c r="H22" i="10" a="1"/>
  <c r="H22" i="10" s="1"/>
  <c r="H23" i="10" a="1"/>
  <c r="H23" i="10" s="1"/>
  <c r="H24" i="10" a="1"/>
  <c r="H24" i="10" s="1"/>
  <c r="H25" i="10" a="1"/>
  <c r="H25" i="10" s="1"/>
  <c r="H26" i="10" a="1"/>
  <c r="H26" i="10" s="1"/>
  <c r="H27" i="10" a="1"/>
  <c r="H27" i="10" s="1"/>
  <c r="H28" i="10" a="1"/>
  <c r="H28" i="10" s="1"/>
  <c r="H29" i="10" a="1"/>
  <c r="H29" i="10" s="1"/>
  <c r="H30" i="10" a="1"/>
  <c r="H30" i="10" s="1"/>
  <c r="H31" i="10" a="1"/>
  <c r="H31" i="10" s="1"/>
  <c r="H32" i="10" a="1"/>
  <c r="H32" i="10" s="1"/>
  <c r="H33" i="10" a="1"/>
  <c r="H33" i="10" s="1"/>
  <c r="H9" i="10" a="1"/>
  <c r="H9" i="10" s="1"/>
  <c r="F10" i="10" a="1"/>
  <c r="F10" i="10" s="1"/>
  <c r="J10" i="10" s="1"/>
  <c r="F11" i="10" a="1"/>
  <c r="F11" i="10" s="1"/>
  <c r="J11" i="10" s="1"/>
  <c r="F12" i="10" a="1"/>
  <c r="F12" i="10" s="1"/>
  <c r="J12" i="10" s="1"/>
  <c r="F13" i="10" a="1"/>
  <c r="F13" i="10" s="1"/>
  <c r="F14" i="10" a="1"/>
  <c r="F14" i="10" s="1"/>
  <c r="J14" i="10" s="1"/>
  <c r="F15" i="10" a="1"/>
  <c r="F15" i="10" s="1"/>
  <c r="J15" i="10" s="1"/>
  <c r="F16" i="10" a="1"/>
  <c r="F16" i="10" s="1"/>
  <c r="J16" i="10" s="1"/>
  <c r="F17" i="10" a="1"/>
  <c r="F17" i="10" s="1"/>
  <c r="F18" i="10" a="1"/>
  <c r="F18" i="10" s="1"/>
  <c r="J18" i="10" s="1"/>
  <c r="F19" i="10" a="1"/>
  <c r="F19" i="10" s="1"/>
  <c r="J19" i="10" s="1"/>
  <c r="F20" i="10" a="1"/>
  <c r="F20" i="10" s="1"/>
  <c r="J20" i="10" s="1"/>
  <c r="F21" i="10" a="1"/>
  <c r="F21" i="10" s="1"/>
  <c r="F22" i="10" a="1"/>
  <c r="F22" i="10" s="1"/>
  <c r="J22" i="10" s="1"/>
  <c r="F23" i="10" a="1"/>
  <c r="F23" i="10" s="1"/>
  <c r="J23" i="10" s="1"/>
  <c r="F24" i="10" a="1"/>
  <c r="F24" i="10" s="1"/>
  <c r="J24" i="10" s="1"/>
  <c r="F25" i="10" a="1"/>
  <c r="F25" i="10" s="1"/>
  <c r="F26" i="10" a="1"/>
  <c r="F26" i="10" s="1"/>
  <c r="J26" i="10" s="1"/>
  <c r="F27" i="10" a="1"/>
  <c r="F27" i="10" s="1"/>
  <c r="J27" i="10" s="1"/>
  <c r="F28" i="10" a="1"/>
  <c r="F28" i="10" s="1"/>
  <c r="J28" i="10" s="1"/>
  <c r="F29" i="10" a="1"/>
  <c r="F29" i="10" s="1"/>
  <c r="F30" i="10" a="1"/>
  <c r="F30" i="10" s="1"/>
  <c r="J30" i="10" s="1"/>
  <c r="F31" i="10" a="1"/>
  <c r="F31" i="10" s="1"/>
  <c r="J31" i="10" s="1"/>
  <c r="F32" i="10" a="1"/>
  <c r="F32" i="10" s="1"/>
  <c r="J32" i="10" s="1"/>
  <c r="F33" i="10" a="1"/>
  <c r="F33" i="10" s="1"/>
  <c r="F9" i="10" a="1"/>
  <c r="F9" i="10" s="1"/>
  <c r="J11" i="8"/>
  <c r="J12" i="8"/>
  <c r="F12" i="8"/>
  <c r="F11" i="8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H10" i="11" a="1"/>
  <c r="H10" i="11" s="1"/>
  <c r="H11" i="11" a="1"/>
  <c r="H11" i="11" s="1"/>
  <c r="H12" i="11" a="1"/>
  <c r="H12" i="11" s="1"/>
  <c r="H13" i="11" a="1"/>
  <c r="H13" i="11" s="1"/>
  <c r="H14" i="11" a="1"/>
  <c r="H14" i="11" s="1"/>
  <c r="H15" i="11" a="1"/>
  <c r="H15" i="11" s="1"/>
  <c r="H16" i="11" a="1"/>
  <c r="H16" i="11" s="1"/>
  <c r="H17" i="11" a="1"/>
  <c r="H17" i="11" s="1"/>
  <c r="H18" i="11" a="1"/>
  <c r="H18" i="11" s="1"/>
  <c r="H19" i="11" a="1"/>
  <c r="H19" i="11" s="1"/>
  <c r="H20" i="11" a="1"/>
  <c r="H20" i="11" s="1"/>
  <c r="H21" i="11" a="1"/>
  <c r="H21" i="11" s="1"/>
  <c r="H22" i="11" a="1"/>
  <c r="H22" i="11" s="1"/>
  <c r="H23" i="11" a="1"/>
  <c r="H23" i="11" s="1"/>
  <c r="H24" i="11" a="1"/>
  <c r="H24" i="11" s="1"/>
  <c r="H25" i="11" a="1"/>
  <c r="H25" i="11" s="1"/>
  <c r="H26" i="11" a="1"/>
  <c r="H26" i="11" s="1"/>
  <c r="H27" i="11" a="1"/>
  <c r="H27" i="11" s="1"/>
  <c r="H9" i="11" a="1"/>
  <c r="H9" i="11" s="1"/>
  <c r="H28" i="11" s="1"/>
  <c r="F10" i="11" a="1"/>
  <c r="F10" i="11" s="1"/>
  <c r="F11" i="11" a="1"/>
  <c r="F11" i="11" s="1"/>
  <c r="F12" i="11" a="1"/>
  <c r="F12" i="11" s="1"/>
  <c r="F13" i="11" a="1"/>
  <c r="F13" i="11" s="1"/>
  <c r="F14" i="11" a="1"/>
  <c r="F14" i="11" s="1"/>
  <c r="F15" i="11" a="1"/>
  <c r="F15" i="11" s="1"/>
  <c r="F16" i="11" a="1"/>
  <c r="F16" i="11" s="1"/>
  <c r="F17" i="11" a="1"/>
  <c r="F17" i="11" s="1"/>
  <c r="F18" i="11" a="1"/>
  <c r="F18" i="11" s="1"/>
  <c r="F19" i="11" a="1"/>
  <c r="F19" i="11" s="1"/>
  <c r="F20" i="11" a="1"/>
  <c r="F20" i="11" s="1"/>
  <c r="F21" i="11" a="1"/>
  <c r="F21" i="11" s="1"/>
  <c r="F22" i="11" a="1"/>
  <c r="F22" i="11" s="1"/>
  <c r="F23" i="11" a="1"/>
  <c r="F23" i="11" s="1"/>
  <c r="F24" i="11" a="1"/>
  <c r="F24" i="11" s="1"/>
  <c r="F25" i="11" a="1"/>
  <c r="F25" i="11" s="1"/>
  <c r="F26" i="11" a="1"/>
  <c r="F26" i="11" s="1"/>
  <c r="F27" i="11" a="1"/>
  <c r="F27" i="11" s="1"/>
  <c r="F9" i="11" a="1"/>
  <c r="F9" i="11" s="1"/>
  <c r="D10" i="11" a="1"/>
  <c r="D10" i="11" s="1"/>
  <c r="D11" i="11" a="1"/>
  <c r="D11" i="11" s="1"/>
  <c r="D12" i="11" a="1"/>
  <c r="D12" i="11" s="1"/>
  <c r="D13" i="11" a="1"/>
  <c r="D13" i="11" s="1"/>
  <c r="D14" i="11" a="1"/>
  <c r="D14" i="11" s="1"/>
  <c r="D15" i="11" a="1"/>
  <c r="D15" i="11" s="1"/>
  <c r="D16" i="11" a="1"/>
  <c r="D16" i="11" s="1"/>
  <c r="D17" i="11" a="1"/>
  <c r="D17" i="11" s="1"/>
  <c r="D18" i="11" a="1"/>
  <c r="D18" i="11" s="1"/>
  <c r="D19" i="11" a="1"/>
  <c r="D19" i="11" s="1"/>
  <c r="D20" i="11" a="1"/>
  <c r="D20" i="11" s="1"/>
  <c r="D21" i="11" a="1"/>
  <c r="D21" i="11" s="1"/>
  <c r="D22" i="11" a="1"/>
  <c r="D22" i="11" s="1"/>
  <c r="D23" i="11" a="1"/>
  <c r="D23" i="11" s="1"/>
  <c r="D24" i="11" a="1"/>
  <c r="D24" i="11" s="1"/>
  <c r="D25" i="11" a="1"/>
  <c r="D25" i="11" s="1"/>
  <c r="D26" i="11" a="1"/>
  <c r="D26" i="11" s="1"/>
  <c r="D27" i="11" a="1"/>
  <c r="D27" i="11" s="1"/>
  <c r="D9" i="11" a="1"/>
  <c r="D9" i="11" s="1"/>
  <c r="U23" i="9" l="1"/>
  <c r="U16" i="9"/>
  <c r="U21" i="9"/>
  <c r="U17" i="9"/>
  <c r="U9" i="9"/>
  <c r="J27" i="11"/>
  <c r="J23" i="11"/>
  <c r="J19" i="11"/>
  <c r="J15" i="11"/>
  <c r="J11" i="11"/>
  <c r="J25" i="11"/>
  <c r="J21" i="11"/>
  <c r="J17" i="11"/>
  <c r="J13" i="11"/>
  <c r="J9" i="11"/>
  <c r="J24" i="11"/>
  <c r="J20" i="11"/>
  <c r="J16" i="11"/>
  <c r="J12" i="11"/>
  <c r="U25" i="9"/>
  <c r="Q26" i="9"/>
  <c r="U18" i="9"/>
  <c r="U19" i="9"/>
  <c r="U24" i="9"/>
  <c r="J13" i="10"/>
  <c r="J26" i="11"/>
  <c r="J22" i="11"/>
  <c r="J18" i="11"/>
  <c r="J14" i="11"/>
  <c r="J10" i="11"/>
  <c r="J9" i="10"/>
  <c r="J33" i="10"/>
  <c r="J29" i="10"/>
  <c r="J25" i="10"/>
  <c r="J21" i="10"/>
  <c r="J17" i="10"/>
  <c r="F34" i="10"/>
  <c r="U26" i="9" l="1"/>
  <c r="J28" i="11"/>
  <c r="J34" i="10"/>
  <c r="L24" i="7" l="1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9" i="7"/>
  <c r="AA34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9" i="4"/>
  <c r="AB24" i="2" l="1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9" i="2"/>
  <c r="X24" i="2"/>
  <c r="Z24" i="2"/>
  <c r="S26" i="9"/>
  <c r="Q22" i="19" s="1"/>
  <c r="N26" i="9"/>
  <c r="S17" i="15" s="1"/>
  <c r="J26" i="9"/>
  <c r="H26" i="9"/>
  <c r="F26" i="9"/>
  <c r="D26" i="9"/>
  <c r="U34" i="10"/>
  <c r="F9" i="8" s="1"/>
  <c r="J9" i="8" l="1"/>
  <c r="R9" i="11"/>
  <c r="R28" i="11" s="1"/>
  <c r="F10" i="8" s="1"/>
  <c r="J10" i="8" s="1"/>
  <c r="P28" i="11"/>
  <c r="L28" i="11" l="1"/>
  <c r="N21" i="17"/>
  <c r="P21" i="17"/>
  <c r="T25" i="17"/>
  <c r="H18" i="13"/>
  <c r="Q19" i="19" l="1"/>
  <c r="N28" i="11" l="1"/>
  <c r="F28" i="11"/>
  <c r="D28" i="11"/>
  <c r="D18" i="18"/>
  <c r="E18" i="18"/>
  <c r="F18" i="18"/>
  <c r="G18" i="18"/>
  <c r="H18" i="18"/>
  <c r="I18" i="18"/>
  <c r="J18" i="18"/>
  <c r="K18" i="18"/>
  <c r="L18" i="18"/>
  <c r="M18" i="18"/>
  <c r="C18" i="18"/>
  <c r="J24" i="7"/>
  <c r="H24" i="7"/>
  <c r="F24" i="7"/>
  <c r="K34" i="4"/>
  <c r="D34" i="4"/>
  <c r="G34" i="4"/>
  <c r="I34" i="4"/>
  <c r="M34" i="4"/>
  <c r="S34" i="4"/>
  <c r="W34" i="4"/>
  <c r="Y34" i="4"/>
  <c r="H24" i="2"/>
  <c r="I83" i="18"/>
  <c r="I12" i="15"/>
  <c r="K12" i="15"/>
  <c r="M12" i="15"/>
  <c r="Q12" i="15"/>
  <c r="O12" i="15"/>
  <c r="S12" i="15"/>
  <c r="J21" i="17"/>
  <c r="F8" i="8" l="1"/>
  <c r="F13" i="8" s="1"/>
  <c r="C19" i="19"/>
  <c r="E19" i="19"/>
  <c r="G19" i="19"/>
  <c r="I19" i="19"/>
  <c r="K19" i="19"/>
  <c r="M19" i="19"/>
  <c r="O19" i="19"/>
  <c r="Q18" i="19"/>
  <c r="Q62" i="21"/>
  <c r="Q66" i="21" s="1"/>
  <c r="J8" i="8" l="1"/>
  <c r="J13" i="8" s="1"/>
  <c r="H8" i="8"/>
  <c r="H9" i="8"/>
  <c r="H12" i="8"/>
  <c r="H10" i="8"/>
  <c r="H11" i="8"/>
  <c r="D11" i="14"/>
  <c r="F11" i="14"/>
  <c r="D18" i="13"/>
  <c r="K16" i="6" l="1"/>
  <c r="C16" i="6"/>
  <c r="AJ27" i="5"/>
  <c r="AH27" i="5"/>
  <c r="AD27" i="5"/>
  <c r="AB27" i="5"/>
  <c r="Z27" i="5"/>
  <c r="V27" i="5"/>
  <c r="X27" i="5"/>
  <c r="T27" i="5"/>
  <c r="P27" i="5"/>
  <c r="R27" i="5"/>
  <c r="J24" i="2"/>
  <c r="L24" i="2"/>
  <c r="N24" i="2"/>
  <c r="P24" i="2"/>
  <c r="R24" i="2"/>
  <c r="T24" i="2"/>
  <c r="D12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<sst xmlns="http://schemas.openxmlformats.org/spreadsheetml/2006/main" count="750" uniqueCount="292">
  <si>
    <t>صندوق سرمایه گذاری آوای فردای زاگرس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</si>
  <si>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</si>
  <si>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</si>
  <si>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</si>
  <si>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</si>
  <si>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</si>
  <si>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</si>
  <si>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</si>
  <si>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</si>
  <si>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</si>
  <si>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</si>
  <si>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</si>
  <si>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</si>
  <si>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</si>
  <si>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</si>
  <si>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</si>
  <si>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</si>
  <si>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</si>
  <si>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</si>
  <si>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</si>
  <si>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ایمن خودرو شرق</t>
  </si>
  <si>
    <t>بانک‌پارسیان‌</t>
  </si>
  <si>
    <t>بیمه پارسیان</t>
  </si>
  <si>
    <t>بیمه کوثر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</si>
  <si>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</si>
  <si>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</si>
  <si>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</si>
  <si>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</si>
  <si>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</si>
  <si>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داروسازی‌ امین‌</t>
  </si>
  <si>
    <t>دارویی و نهاده های زاگرس دارو</t>
  </si>
  <si>
    <t>سرمایه گذاری تامین اجتماعی</t>
  </si>
  <si>
    <t>گروه مدیریت سرمایه گذاری امید</t>
  </si>
  <si>
    <t>امتیاز تسهیلات مسکن سال1404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</si>
  <si>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</si>
  <si>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</si>
  <si>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</si>
  <si>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</si>
  <si>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</si>
  <si>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</si>
  <si>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</si>
  <si>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</si>
  <si>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</si>
  <si>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</si>
  <si>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</si>
  <si>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</si>
  <si>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</si>
  <si>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</si>
  <si>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</si>
  <si>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</si>
  <si>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</si>
  <si>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</si>
  <si>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</si>
  <si>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</si>
  <si>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</si>
  <si>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</si>
  <si>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اهرمی موج-واحدهای عادی</t>
  </si>
  <si>
    <t>صندوق س آرمان آتی- بخشی</t>
  </si>
  <si>
    <t>صندوق س آوای تاراز زاگرس-سهام</t>
  </si>
  <si>
    <t>صندوق س دریای آبی فیروزه-سهام</t>
  </si>
  <si>
    <t>صندوق س صنایع دایا1-بخشی</t>
  </si>
  <si>
    <t>صندوق س صنایع دایا2-بخشی</t>
  </si>
  <si>
    <t>صندوق س صنایع دایا3-بخشی</t>
  </si>
  <si>
    <t>صندوق س. اهرمی کاریزما-واحد عادی</t>
  </si>
  <si>
    <t>صندوق س. بازده سهام-س</t>
  </si>
  <si>
    <t>صندوق س. پرتو پایش پیشرو-س</t>
  </si>
  <si>
    <t>صندوق س.آرمان آتیه درخشان مس-س</t>
  </si>
  <si>
    <t>صندوق س.پشتوانه طلا دنای زاگرس</t>
  </si>
  <si>
    <t>صندوق س.زرین نهال ثنا-س</t>
  </si>
  <si>
    <t>صندوق س.سپند کاریزما-س</t>
  </si>
  <si>
    <t>صندوق س.سهامی تیام-س</t>
  </si>
  <si>
    <t>صندوق سرمایه گذاری زرین پارسیان</t>
  </si>
  <si>
    <t>صندوق سرمایه‌گذاری فیروزه موفقیت</t>
  </si>
  <si>
    <t>صندوق سهامی ذوب آهن نوویرا</t>
  </si>
  <si>
    <t>صندوق صبا</t>
  </si>
  <si>
    <t>طلوع بامداد مهرگان</t>
  </si>
  <si>
    <t>صندوق سبحان</t>
  </si>
  <si>
    <t>صندوق سرمایه گذاری اعتبار سهام ایرانیان</t>
  </si>
  <si>
    <t>صندوق شاخص30 شرکت فیروزه- سهام</t>
  </si>
  <si>
    <t>صندوق س. ثروت هیوا-س</t>
  </si>
  <si>
    <t>صندوق س.بخشی شایسته فردا-ب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</si>
  <si>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</si>
  <si>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</si>
  <si>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</si>
  <si>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</si>
  <si>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</si>
  <si>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</si>
  <si>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</si>
  <si>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</si>
  <si>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</si>
  <si>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خزانه-م13بودجه02-051021</t>
  </si>
  <si>
    <t>بله</t>
  </si>
  <si>
    <t>1402/12/29</t>
  </si>
  <si>
    <t>1405/10/21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</si>
  <si>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</si>
  <si>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</si>
  <si>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</si>
  <si>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</si>
  <si>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</si>
  <si>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</si>
  <si>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اسنادخزانه-م10بودجه02-051112</t>
  </si>
  <si>
    <t>1402/12/21</t>
  </si>
  <si>
    <t>1405/11/12</t>
  </si>
  <si>
    <t>اسنادخزانه-م5بودجه01-041015</t>
  </si>
  <si>
    <t>1401/12/08</t>
  </si>
  <si>
    <t>1404/10/14</t>
  </si>
  <si>
    <t>اسنادخزانه-م9بودجه01-040826</t>
  </si>
  <si>
    <t>1401/12/28</t>
  </si>
  <si>
    <t>1404/08/26</t>
  </si>
  <si>
    <t>صکوک اجاره غدیر408-بدون ضامن</t>
  </si>
  <si>
    <t>1400/08/26</t>
  </si>
  <si>
    <t>صکوک اجاره فولاد005-بدون ضامن</t>
  </si>
  <si>
    <t>1401/12/24</t>
  </si>
  <si>
    <t>1405/12/24</t>
  </si>
  <si>
    <t>صکوک اجاره معادن407-3ماهه18%</t>
  </si>
  <si>
    <t>1400/07/19</t>
  </si>
  <si>
    <t>1404/07/18</t>
  </si>
  <si>
    <t>مرابحه انتخاب الکترونیک041006</t>
  </si>
  <si>
    <t>1402/10/06</t>
  </si>
  <si>
    <t>1404/10/05</t>
  </si>
  <si>
    <t>مرابحه عام دولت116-ش.خ060630</t>
  </si>
  <si>
    <t>1401/06/30</t>
  </si>
  <si>
    <t>1406/06/30</t>
  </si>
  <si>
    <t>مرابحه عام دولت139-ش.خ040804</t>
  </si>
  <si>
    <t>1402/07/04</t>
  </si>
  <si>
    <t>1404/08/03</t>
  </si>
  <si>
    <t>مرابحه عام دولت141-ش.خ040302</t>
  </si>
  <si>
    <t>1402/08/02</t>
  </si>
  <si>
    <t>1404/03/02</t>
  </si>
  <si>
    <t>مرابحه عام دولت143-ش.خ041009</t>
  </si>
  <si>
    <t>1402/08/09</t>
  </si>
  <si>
    <t>1404/10/09</t>
  </si>
  <si>
    <t>مرابحه عام دولت191-ش.خ060328</t>
  </si>
  <si>
    <t>1403/09/28</t>
  </si>
  <si>
    <t>1406/03/28</t>
  </si>
  <si>
    <t>مرابحه عام دولت206-ش.خ051114</t>
  </si>
  <si>
    <t>1403/12/14</t>
  </si>
  <si>
    <t>1405/11/14</t>
  </si>
  <si>
    <t>سلف موازی هیدروکربن آفتاب061</t>
  </si>
  <si>
    <t>1404/02/03</t>
  </si>
  <si>
    <t>1406/02/03</t>
  </si>
  <si>
    <t>مرابحه کلور-آوای زاگرس14080208</t>
  </si>
  <si>
    <t>1404/02/08</t>
  </si>
  <si>
    <t>1408/02/08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</si>
  <si>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</si>
  <si>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</si>
  <si>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</si>
  <si>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</si>
  <si>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</si>
  <si>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</si>
  <si>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</si>
  <si>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</si>
  <si>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-9.00%</t>
  </si>
  <si>
    <t>سایر</t>
  </si>
  <si>
    <t>-1.35%</t>
  </si>
  <si>
    <t>-3.91%</t>
  </si>
  <si>
    <t>-4.90%</t>
  </si>
  <si>
    <t>-6.02%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</si>
  <si>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</si>
  <si>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</si>
  <si>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</si>
  <si>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</si>
  <si>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</si>
  <si>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</si>
  <si>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</t>
  </si>
  <si>
    <t>حساب جاری بانک آینده بلوار دریا</t>
  </si>
  <si>
    <t>سپرده کوتاه مدت بانک دی فرشته</t>
  </si>
  <si>
    <t>سپرده کوتاه مدت بانک گردشگری میدان سرو</t>
  </si>
  <si>
    <t>سپرده کوتاه مدت موسسه اعتباری ملل جنت آباد</t>
  </si>
  <si>
    <t>سپرده کوتاه مدت بانک اقتصاد نوین غدیر</t>
  </si>
  <si>
    <t>سپرده کوتاه مدت بانک رفاه بازار</t>
  </si>
  <si>
    <t>سپرده کوتاه مدت بانک سامان جام جم</t>
  </si>
  <si>
    <t>سپرده کوتاه مدت بانک ملت مستقل مرکزی</t>
  </si>
  <si>
    <t>سپرده کوتاه مدت بانک شهر بلوار اندرزگو</t>
  </si>
  <si>
    <t>سپرده کوتاه مدت بانک خاورمیانه بخارست</t>
  </si>
  <si>
    <t>قرض الحسنه بانک تجارت نفت شمالی</t>
  </si>
  <si>
    <t>سپرده کوتاه مدت بانک صادرات مستقل فردوسی</t>
  </si>
  <si>
    <t>سپرده کوتاه مدت بانک پارسیان یوسف آباد</t>
  </si>
  <si>
    <t>سپرده کوتاه مدت بانک مسکن مستقل مرکزی</t>
  </si>
  <si>
    <t>سپرده بلند مدت بانک مسکن مستقل مرکزی</t>
  </si>
  <si>
    <t>سپرده بلند مدت بانک گردشگری پیروزی</t>
  </si>
  <si>
    <t>سپرده بلند مدت موسسه اعتباری ملل جنت آباد</t>
  </si>
  <si>
    <t>سپرده کوتاه مدت بانک ملت ولیعصر بهشتی</t>
  </si>
  <si>
    <t>سپرده بلند مدت بانک صادرات دانشگاه صنعتی شریف</t>
  </si>
  <si>
    <t>سپرده بلند مدت بانک دی فرشته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</si>
  <si>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</si>
  <si>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</si>
  <si>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</si>
  <si>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</si>
  <si>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</si>
  <si>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</si>
  <si>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</si>
  <si>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</si>
  <si>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</si>
  <si>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</si>
  <si>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</si>
  <si>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</si>
  <si>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</si>
  <si>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</si>
  <si>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</si>
  <si>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</si>
  <si>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</si>
  <si>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</si>
  <si>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</si>
  <si>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</si>
  <si>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</si>
  <si>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</si>
  <si>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</si>
  <si>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</si>
  <si>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</si>
  <si>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امتیاز تسهیلات مسکن سال1403</t>
  </si>
  <si>
    <t>مدیریت سرمایه گذاری کوثربهمن</t>
  </si>
  <si>
    <t>-2-2</t>
  </si>
  <si>
    <t>درآمد حاصل از سرمایه­گذاری در واحدهای صندوق</t>
  </si>
  <si>
    <t>درآمد سود صندوق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</si>
  <si>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</si>
  <si>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</si>
  <si>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</si>
  <si>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</si>
  <si>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</si>
  <si>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دولت140-ش.خ050504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</si>
  <si>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</si>
  <si>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</si>
  <si>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</si>
  <si>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</si>
  <si>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</si>
  <si>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</si>
  <si>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</si>
  <si>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</si>
  <si>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صندوق­ سرمایه­گذاری اختصاصی بازارگردانی تحت مدیریت مدیر صندوق یا اشخاص تحت کنترل یا وابسته *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</si>
  <si>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</si>
  <si>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</si>
  <si>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</si>
  <si>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</si>
  <si>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</si>
  <si>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</si>
  <si>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</si>
  <si>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</si>
  <si>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</si>
  <si>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</si>
  <si>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</si>
  <si>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</si>
  <si>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</si>
  <si>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</si>
  <si>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</si>
  <si>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1404/02/30</t>
  </si>
  <si>
    <t>1404/02/20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</si>
  <si>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</si>
  <si>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</si>
  <si>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</si>
  <si>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</si>
  <si>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</si>
  <si>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</si>
  <si>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</si>
  <si>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</si>
  <si>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</si>
  <si>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</si>
  <si>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1405/05/04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</si>
  <si>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</si>
  <si>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</si>
  <si>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</si>
  <si>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</si>
  <si>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</si>
  <si>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</si>
  <si>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</si>
  <si>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</si>
  <si>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</si>
  <si>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</si>
  <si>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</si>
  <si>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</si>
  <si>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</si>
  <si>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</si>
  <si>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</si>
  <si>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</si>
  <si>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</si>
  <si>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.</t>
  </si>
  <si>
    <t>44-30</t>
  </si>
  <si>
    <t>44-35</t>
  </si>
  <si>
    <t>44-10</t>
  </si>
  <si>
    <t>خروج داروسازی امین</t>
  </si>
  <si>
    <t>سپرده  بانک پاسارگاد جهان کودک</t>
  </si>
  <si>
    <t>داروسازی امین</t>
  </si>
  <si>
    <t>بهای تمام شده هر ورقه (ریال)</t>
  </si>
  <si>
    <t>صندوق  سرمایه­گذاری اختصاصی بازارگردانی آرمان اندیش</t>
  </si>
  <si>
    <t>حیان07</t>
  </si>
  <si>
    <t>صندوق سرمایه‌گذاری اختصاصی بازارگردانی افتخار حافظ</t>
  </si>
  <si>
    <t>انتخاب04</t>
  </si>
  <si>
    <t>شرکت داروسازی کوثر</t>
  </si>
  <si>
    <t>سهامدار عمده</t>
  </si>
  <si>
    <t>هامین403</t>
  </si>
  <si>
    <t>یمانکار</t>
  </si>
  <si>
    <t>اراد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</si>
</sst>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-_ ;_ * #,##0.00\-_ ;_ * &quot;-&quot;??_-_ ;_ @_ "/>
    <numFmt numFmtId="165" formatCode="_ * #,##0_-_ ;_ * #,##0\-_ ;_ * &quot;-&quot;??_-_ ;_ @_ "/>
    <numFmt numFmtId="166" formatCode="0.0%"/>
  </numFmts>
  <fonts count="1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b/>
      <sz val="10"/>
      <color rgb="FF000000"/>
      <name val="Arial"/>
      <family val="2"/>
    </font>
    <font>
      <sz val="10"/>
      <color rgb="FF000000"/>
      <name val="Arial"/>
      <charset val="1"/>
    </font>
    <font>
      <sz val="11"/>
      <color theme="1"/>
      <name val="B Nazanin"/>
      <charset val="178"/>
    </font>
    <font>
      <sz val="11"/>
      <color rgb="FF000000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sz val="12"/>
      <color theme="1"/>
      <name val="B Nazanin"/>
      <charset val="178"/>
    </font>
    <font>
      <sz val="9"/>
      <color theme="1"/>
      <name val="B Mitra"/>
      <charset val="178"/>
    </font>
    <font>
      <sz val="11"/>
      <color theme="1"/>
      <name val="B Mitra"/>
      <charset val="17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8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5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3" fontId="8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/>
    <xf numFmtId="3" fontId="5" fillId="0" borderId="6" xfId="0" applyNumberFormat="1" applyFont="1" applyBorder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right" vertical="top"/>
    </xf>
    <xf numFmtId="0" fontId="10" fillId="0" borderId="9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left"/>
    </xf>
    <xf numFmtId="0" fontId="12" fillId="0" borderId="9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left"/>
    </xf>
    <xf numFmtId="165" fontId="10" fillId="0" borderId="9" xfId="1" applyNumberFormat="1" applyFont="1" applyBorder="1" applyAlignment="1">
      <alignment horizontal="right" vertical="center" wrapText="1" indent="1" readingOrder="1"/>
    </xf>
    <xf numFmtId="165" fontId="14" fillId="0" borderId="9" xfId="1" applyNumberFormat="1" applyFont="1" applyBorder="1" applyAlignment="1">
      <alignment horizontal="right" vertical="center" wrapText="1" indent="1" readingOrder="1"/>
    </xf>
    <xf numFmtId="9" fontId="14" fillId="0" borderId="9" xfId="2" applyFont="1" applyBorder="1" applyAlignment="1">
      <alignment horizontal="right" vertical="center" wrapText="1" indent="1" readingOrder="1"/>
    </xf>
    <xf numFmtId="0" fontId="15" fillId="0" borderId="9" xfId="0" applyFont="1" applyBorder="1" applyAlignment="1">
      <alignment horizontal="center" vertical="center" wrapText="1" readingOrder="2"/>
    </xf>
    <xf numFmtId="0" fontId="16" fillId="0" borderId="9" xfId="0" applyFont="1" applyBorder="1" applyAlignment="1">
      <alignment horizontal="center" vertical="center" wrapText="1" readingOrder="2"/>
    </xf>
    <xf numFmtId="165" fontId="16" fillId="0" borderId="9" xfId="1" applyNumberFormat="1" applyFont="1" applyBorder="1" applyAlignment="1">
      <alignment horizontal="right" vertical="center" wrapText="1" indent="1" readingOrder="1"/>
    </xf>
    <xf numFmtId="9" fontId="16" fillId="0" borderId="9" xfId="2" applyFont="1" applyBorder="1" applyAlignment="1">
      <alignment horizontal="right" vertical="center" wrapText="1" indent="1" readingOrder="1"/>
    </xf>
    <xf numFmtId="166" fontId="16" fillId="0" borderId="9" xfId="2" applyNumberFormat="1" applyFont="1" applyBorder="1" applyAlignment="1">
      <alignment horizontal="right" vertical="center" wrapText="1" indent="1" readingOrder="1"/>
    </xf>
    <xf numFmtId="3" fontId="5" fillId="0" borderId="0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5" fillId="0" borderId="2" xfId="0" applyNumberFormat="1" applyFont="1" applyBorder="1" applyAlignment="1">
      <alignment vertical="top"/>
    </xf>
    <xf numFmtId="3" fontId="5" fillId="0" borderId="0" xfId="0" applyNumberFormat="1" applyFont="1" applyAlignment="1">
      <alignment vertical="top"/>
    </xf>
    <xf numFmtId="3" fontId="5" fillId="0" borderId="4" xfId="0" applyNumberFormat="1" applyFont="1" applyBorder="1" applyAlignment="1">
      <alignment vertical="top"/>
    </xf>
    <xf numFmtId="3" fontId="5" fillId="0" borderId="0" xfId="0" applyNumberFormat="1" applyFont="1" applyBorder="1" applyAlignment="1">
      <alignment vertical="top"/>
    </xf>
    <xf numFmtId="165" fontId="0" fillId="0" borderId="0" xfId="1" applyNumberFormat="1" applyFont="1" applyAlignment="1">
      <alignment horizontal="left"/>
    </xf>
    <xf numFmtId="3" fontId="5" fillId="4" borderId="0" xfId="0" applyNumberFormat="1" applyFont="1" applyFill="1" applyBorder="1" applyAlignment="1">
      <alignment vertical="top"/>
    </xf>
    <xf numFmtId="0" fontId="0" fillId="4" borderId="0" xfId="0" applyFill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13" fillId="0" borderId="10" xfId="0" applyFont="1" applyBorder="1" applyAlignment="1">
      <alignment horizontal="center" vertical="center" wrapText="1" readingOrder="2"/>
    </xf>
    <xf numFmtId="0" fontId="13" fillId="0" borderId="1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right" vertical="top"/>
    </xf>
    <xf numFmtId="3" fontId="5" fillId="4" borderId="0" xfId="0" applyNumberFormat="1" applyFont="1" applyFill="1" applyAlignment="1">
      <alignment horizontal="right" vertical="top"/>
    </xf>
    <xf numFmtId="3" fontId="5" fillId="3" borderId="0" xfId="0" applyNumberFormat="1" applyFont="1" applyFill="1" applyAlignment="1">
      <alignment horizontal="right" vertical="top"/>
    </xf>
    <xf numFmtId="3" fontId="5" fillId="2" borderId="0" xfId="0" applyNumberFormat="1" applyFont="1" applyFill="1" applyAlignment="1">
      <alignment horizontal="righ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704850</xdr:colOff>
      <xdr:row>37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22E050-D135-21EB-6352-71BFB9092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258150" y="114300"/>
          <a:ext cx="8582025" cy="5915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11" sqref="B1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63" t="s">
        <v>0</v>
      </c>
      <c r="B1" s="63"/>
      <c r="C1" s="63"/>
    </row>
    <row r="2" spans="1:3" ht="21.75" customHeight="1" x14ac:dyDescent="0.2">
      <c r="A2" s="63" t="s">
        <v>1</v>
      </c>
      <c r="B2" s="63"/>
      <c r="C2" s="63"/>
    </row>
    <row r="3" spans="1:3" ht="21.75" customHeight="1" x14ac:dyDescent="0.2">
      <c r="A3" s="63" t="s">
        <v>2</v>
      </c>
      <c r="B3" s="63"/>
      <c r="C3" s="63"/>
    </row>
    <row r="4" spans="1:3" ht="7.35" customHeight="1" x14ac:dyDescent="0.2"/>
    <row r="5" spans="1:3" ht="123.6" customHeight="1" x14ac:dyDescent="0.2">
      <c r="B5" s="64"/>
    </row>
    <row r="6" spans="1:3" ht="123.6" customHeight="1" x14ac:dyDescent="0.2">
      <c r="B6" s="6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Y26"/>
  <sheetViews>
    <sheetView rightToLeft="1" topLeftCell="A4" zoomScaleNormal="100" workbookViewId="0">
      <selection activeCell="F30" sqref="F30"/>
    </sheetView>
  </sheetViews>
  <sheetFormatPr defaultRowHeight="12.75" x14ac:dyDescent="0.2"/>
  <cols>
    <col min="1" max="1" width="5.140625" customWidth="1"/>
    <col min="2" max="2" width="24.28515625" customWidth="1"/>
    <col min="3" max="3" width="1.28515625" customWidth="1"/>
    <col min="4" max="4" width="16.2851562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5.5703125" customWidth="1"/>
    <col min="13" max="13" width="1.28515625" customWidth="1"/>
    <col min="14" max="14" width="16.28515625" bestFit="1" customWidth="1"/>
    <col min="15" max="16" width="1.28515625" customWidth="1"/>
    <col min="17" max="17" width="17.5703125" bestFit="1" customWidth="1"/>
    <col min="18" max="18" width="1.28515625" customWidth="1"/>
    <col min="19" max="19" width="17.7109375" bestFit="1" customWidth="1"/>
    <col min="20" max="20" width="1.28515625" customWidth="1"/>
    <col min="21" max="21" width="17.5703125" bestFit="1" customWidth="1"/>
    <col min="22" max="22" width="1.28515625" customWidth="1"/>
    <col min="23" max="23" width="15.5703125" customWidth="1"/>
    <col min="24" max="24" width="0.28515625" customWidth="1"/>
    <col min="25" max="25" width="16.7109375" style="20" customWidth="1"/>
  </cols>
  <sheetData>
    <row r="1" spans="1:25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5" ht="21.75" customHeight="1" x14ac:dyDescent="0.2">
      <c r="A2" s="63" t="s">
        <v>185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5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</row>
    <row r="4" spans="1:25" ht="14.45" customHeight="1" x14ac:dyDescent="0.2"/>
    <row r="5" spans="1:25" ht="14.45" customHeight="1" x14ac:dyDescent="0.2">
      <c r="A5" s="1" t="s">
        <v>202</v>
      </c>
      <c r="B5" s="65" t="s">
        <v>203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</row>
    <row r="6" spans="1:25" ht="14.45" customHeight="1" x14ac:dyDescent="0.2">
      <c r="D6" s="66" t="s">
        <v>204</v>
      </c>
      <c r="E6" s="66"/>
      <c r="F6" s="66"/>
      <c r="G6" s="66"/>
      <c r="H6" s="66"/>
      <c r="I6" s="66"/>
      <c r="J6" s="66"/>
      <c r="K6" s="66"/>
      <c r="L6" s="66"/>
      <c r="N6" s="66" t="s">
        <v>205</v>
      </c>
      <c r="O6" s="66"/>
      <c r="P6" s="66"/>
      <c r="Q6" s="66"/>
      <c r="R6" s="66"/>
      <c r="S6" s="66"/>
      <c r="T6" s="66"/>
      <c r="U6" s="66"/>
      <c r="V6" s="66"/>
      <c r="W6" s="66"/>
    </row>
    <row r="7" spans="1:25" ht="14.45" customHeight="1" x14ac:dyDescent="0.2">
      <c r="D7" s="3"/>
      <c r="E7" s="3"/>
      <c r="F7" s="3"/>
      <c r="G7" s="3"/>
      <c r="H7" s="3"/>
      <c r="I7" s="3"/>
      <c r="J7" s="67" t="s">
        <v>34</v>
      </c>
      <c r="K7" s="67"/>
      <c r="L7" s="67"/>
      <c r="N7" s="3"/>
      <c r="O7" s="3"/>
      <c r="P7" s="3"/>
      <c r="Q7" s="3"/>
      <c r="R7" s="3"/>
      <c r="S7" s="3"/>
      <c r="T7" s="3"/>
      <c r="U7" s="67" t="s">
        <v>34</v>
      </c>
      <c r="V7" s="67"/>
      <c r="W7" s="67"/>
    </row>
    <row r="8" spans="1:25" ht="14.45" customHeight="1" x14ac:dyDescent="0.2">
      <c r="A8" s="66" t="s">
        <v>206</v>
      </c>
      <c r="B8" s="66"/>
      <c r="D8" s="2" t="s">
        <v>207</v>
      </c>
      <c r="F8" s="2" t="s">
        <v>208</v>
      </c>
      <c r="H8" s="2" t="s">
        <v>209</v>
      </c>
      <c r="J8" s="4" t="s">
        <v>161</v>
      </c>
      <c r="K8" s="3"/>
      <c r="L8" s="4" t="s">
        <v>190</v>
      </c>
      <c r="N8" s="2" t="s">
        <v>207</v>
      </c>
      <c r="P8" s="66" t="s">
        <v>208</v>
      </c>
      <c r="Q8" s="66"/>
      <c r="S8" s="2" t="s">
        <v>209</v>
      </c>
      <c r="U8" s="39" t="s">
        <v>161</v>
      </c>
      <c r="V8" s="3"/>
      <c r="W8" s="4" t="s">
        <v>190</v>
      </c>
    </row>
    <row r="9" spans="1:25" ht="21.75" customHeight="1" x14ac:dyDescent="0.2">
      <c r="A9" s="68" t="s">
        <v>33</v>
      </c>
      <c r="B9" s="68"/>
      <c r="D9" s="6">
        <v>0</v>
      </c>
      <c r="F9" s="6">
        <v>0</v>
      </c>
      <c r="H9" s="6">
        <v>-13174485355</v>
      </c>
      <c r="J9" s="6">
        <v>-13174485355</v>
      </c>
      <c r="L9" s="7">
        <v>-0.83</v>
      </c>
      <c r="N9" s="6" cm="1">
        <f t="array" ref="N9:O9">SUMIFS('درآمد سود سهام'!S:S,'درآمد سود سهام'!A:A,'درآمد سرمایه گذاری در سهام'!A9:$B9)</f>
        <v>0</v>
      </c>
      <c r="O9">
        <v>0</v>
      </c>
      <c r="P9" s="56"/>
      <c r="Q9" s="56" cm="1">
        <f t="array" ref="Q9:R9">SUMIFS('درآمد ناشی از تغییر قیمت اوراق'!Q:Q,'درآمد ناشی از تغییر قیمت اوراق'!A:A,'درآمد سرمایه گذاری در سهام'!A9:$B9)</f>
        <v>0</v>
      </c>
      <c r="R9">
        <v>0</v>
      </c>
      <c r="S9" s="6" cm="1">
        <f t="array" ref="S9:T9">SUMIFS('درآمد ناشی از فروش'!Q:Q,'درآمد ناشی از فروش'!A:A,'درآمد سرمایه گذاری در سهام'!A9:$B9)</f>
        <v>164879668</v>
      </c>
      <c r="T9">
        <v>0</v>
      </c>
      <c r="U9" s="9">
        <f>N9+Q9+S9</f>
        <v>164879668</v>
      </c>
      <c r="W9" s="7">
        <v>-0.41</v>
      </c>
      <c r="Y9"/>
    </row>
    <row r="10" spans="1:25" ht="21.75" customHeight="1" x14ac:dyDescent="0.2">
      <c r="A10" s="70" t="s">
        <v>23</v>
      </c>
      <c r="B10" s="70"/>
      <c r="D10" s="9">
        <v>0</v>
      </c>
      <c r="F10" s="9">
        <v>-626939879</v>
      </c>
      <c r="H10" s="9">
        <v>13208806070</v>
      </c>
      <c r="J10" s="9">
        <v>12581866191</v>
      </c>
      <c r="L10" s="10">
        <v>0.8</v>
      </c>
      <c r="N10" s="53" cm="1">
        <f t="array" ref="N10:O10">SUMIFS('درآمد سود سهام'!S:S,'درآمد سود سهام'!A:A,'درآمد سرمایه گذاری در سهام'!A10:$B10)</f>
        <v>0</v>
      </c>
      <c r="O10">
        <v>0</v>
      </c>
      <c r="P10" s="57"/>
      <c r="Q10" s="61" cm="1">
        <f t="array" ref="Q10:R10">SUMIFS('درآمد ناشی از تغییر قیمت اوراق'!Q:Q,'درآمد ناشی از تغییر قیمت اوراق'!A:A,'درآمد سرمایه گذاری در سهام'!A10:$B10)</f>
        <v>3098710574</v>
      </c>
      <c r="R10">
        <v>0</v>
      </c>
      <c r="S10" s="53" cm="1">
        <f t="array" ref="S10:T10">SUMIFS('درآمد ناشی از فروش'!Q:Q,'درآمد ناشی از فروش'!A:A,'درآمد سرمایه گذاری در سهام'!A10:$B10)</f>
        <v>13480103544</v>
      </c>
      <c r="T10">
        <v>0</v>
      </c>
      <c r="U10" s="9">
        <f t="shared" ref="U10:U25" si="0">N10+Q10+S10</f>
        <v>16578814118</v>
      </c>
      <c r="W10" s="10">
        <v>0.51</v>
      </c>
      <c r="Y10"/>
    </row>
    <row r="11" spans="1:25" ht="21.75" customHeight="1" x14ac:dyDescent="0.2">
      <c r="A11" s="70" t="s">
        <v>30</v>
      </c>
      <c r="B11" s="70"/>
      <c r="D11" s="9">
        <v>0</v>
      </c>
      <c r="F11" s="9">
        <v>7241654255</v>
      </c>
      <c r="H11" s="9">
        <v>24652440330</v>
      </c>
      <c r="J11" s="9">
        <v>31894094585</v>
      </c>
      <c r="L11" s="10">
        <v>2.02</v>
      </c>
      <c r="N11" s="53" cm="1">
        <f t="array" ref="N11:O11">SUMIFS('درآمد سود سهام'!S:S,'درآمد سود سهام'!A:A,'درآمد سرمایه گذاری در سهام'!A11:$B11)</f>
        <v>0</v>
      </c>
      <c r="O11">
        <v>0</v>
      </c>
      <c r="P11" s="57"/>
      <c r="Q11" s="61" cm="1">
        <f t="array" ref="Q11:R11">SUMIFS('درآمد ناشی از تغییر قیمت اوراق'!Q:Q,'درآمد ناشی از تغییر قیمت اوراق'!A:A,'درآمد سرمایه گذاری در سهام'!A11:$B11)</f>
        <v>33921956255</v>
      </c>
      <c r="R11">
        <v>0</v>
      </c>
      <c r="S11" s="53" cm="1">
        <f t="array" ref="S11:T11">SUMIFS('درآمد ناشی از فروش'!Q:Q,'درآمد ناشی از فروش'!A:A,'درآمد سرمایه گذاری در سهام'!A11:$B11)</f>
        <v>25223877995</v>
      </c>
      <c r="T11">
        <v>0</v>
      </c>
      <c r="U11" s="9">
        <f t="shared" si="0"/>
        <v>59145834250</v>
      </c>
      <c r="W11" s="10">
        <v>1.83</v>
      </c>
      <c r="Y11"/>
    </row>
    <row r="12" spans="1:25" ht="21.75" customHeight="1" x14ac:dyDescent="0.2">
      <c r="A12" s="70" t="s">
        <v>19</v>
      </c>
      <c r="B12" s="70"/>
      <c r="D12" s="9">
        <v>0</v>
      </c>
      <c r="F12" s="9">
        <v>0</v>
      </c>
      <c r="H12" s="9">
        <v>41968413884</v>
      </c>
      <c r="J12" s="9">
        <v>41968413884</v>
      </c>
      <c r="L12" s="10">
        <v>2.66</v>
      </c>
      <c r="N12" s="53" cm="1">
        <f t="array" ref="N12:O12">SUMIFS('درآمد سود سهام'!S:S,'درآمد سود سهام'!A:A,'درآمد سرمایه گذاری در سهام'!A12:$B12)</f>
        <v>0</v>
      </c>
      <c r="O12">
        <v>0</v>
      </c>
      <c r="P12" s="57"/>
      <c r="Q12" s="59" cm="1">
        <f t="array" ref="Q12:R12">SUMIFS('درآمد ناشی از تغییر قیمت اوراق'!Q:Q,'درآمد ناشی از تغییر قیمت اوراق'!A:A,'درآمد سرمایه گذاری در سهام'!A12:$B12)</f>
        <v>0</v>
      </c>
      <c r="R12">
        <v>0</v>
      </c>
      <c r="S12" s="53" cm="1">
        <f t="array" ref="S12:T12">SUMIFS('درآمد ناشی از فروش'!Q:Q,'درآمد ناشی از فروش'!A:A,'درآمد سرمایه گذاری در سهام'!A12:$B12)</f>
        <v>42908987603</v>
      </c>
      <c r="T12">
        <v>0</v>
      </c>
      <c r="U12" s="9">
        <f t="shared" si="0"/>
        <v>42908987603</v>
      </c>
      <c r="W12" s="10">
        <v>1.31</v>
      </c>
      <c r="Y12"/>
    </row>
    <row r="13" spans="1:25" ht="21.75" customHeight="1" x14ac:dyDescent="0.2">
      <c r="A13" s="70" t="s">
        <v>31</v>
      </c>
      <c r="B13" s="70"/>
      <c r="D13" s="9">
        <v>0</v>
      </c>
      <c r="F13" s="9">
        <v>0</v>
      </c>
      <c r="H13" s="9">
        <v>48600755010</v>
      </c>
      <c r="J13" s="9">
        <v>48600755010</v>
      </c>
      <c r="L13" s="10">
        <v>3.08</v>
      </c>
      <c r="N13" s="53" cm="1">
        <f t="array" ref="N13:O13">SUMIFS('درآمد سود سهام'!S:S,'درآمد سود سهام'!A:A,'درآمد سرمایه گذاری در سهام'!A13:$B13)</f>
        <v>0</v>
      </c>
      <c r="O13">
        <v>0</v>
      </c>
      <c r="P13" s="57"/>
      <c r="Q13" s="59" cm="1">
        <f t="array" ref="Q13:R13">SUMIFS('درآمد ناشی از تغییر قیمت اوراق'!Q:Q,'درآمد ناشی از تغییر قیمت اوراق'!A:A,'درآمد سرمایه گذاری در سهام'!A13:$B13)</f>
        <v>0</v>
      </c>
      <c r="R13">
        <v>0</v>
      </c>
      <c r="S13" s="53" cm="1">
        <f t="array" ref="S13:T13">SUMIFS('درآمد ناشی از فروش'!Q:Q,'درآمد ناشی از فروش'!A:A,'درآمد سرمایه گذاری در سهام'!A13:$B13)</f>
        <v>49912677472</v>
      </c>
      <c r="T13">
        <v>0</v>
      </c>
      <c r="U13" s="9">
        <f t="shared" si="0"/>
        <v>49912677472</v>
      </c>
      <c r="W13" s="10">
        <v>1.52</v>
      </c>
      <c r="Y13"/>
    </row>
    <row r="14" spans="1:25" ht="21.75" customHeight="1" x14ac:dyDescent="0.2">
      <c r="A14" s="70" t="s">
        <v>210</v>
      </c>
      <c r="B14" s="70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53" cm="1">
        <f t="array" ref="N14:O14">SUMIFS('درآمد سود سهام'!S:S,'درآمد سود سهام'!A:A,'درآمد سرمایه گذاری در سهام'!A14:$B14)</f>
        <v>0</v>
      </c>
      <c r="O14">
        <v>0</v>
      </c>
      <c r="P14" s="57"/>
      <c r="Q14" s="59" cm="1">
        <f t="array" ref="Q14:R14">SUMIFS('درآمد ناشی از تغییر قیمت اوراق'!Q:Q,'درآمد ناشی از تغییر قیمت اوراق'!A:A,'درآمد سرمایه گذاری در سهام'!A14:$B14)</f>
        <v>0</v>
      </c>
      <c r="R14">
        <v>0</v>
      </c>
      <c r="S14" s="53" cm="1">
        <f t="array" ref="S14:T14">SUMIFS('درآمد ناشی از فروش'!Q:Q,'درآمد ناشی از فروش'!A:A,'درآمد سرمایه گذاری در سهام'!A14:$B14)</f>
        <v>7666220</v>
      </c>
      <c r="T14">
        <v>0</v>
      </c>
      <c r="U14" s="9">
        <f t="shared" si="0"/>
        <v>7666220</v>
      </c>
      <c r="W14" s="10">
        <v>-0.17</v>
      </c>
      <c r="Y14"/>
    </row>
    <row r="15" spans="1:25" ht="21.75" customHeight="1" x14ac:dyDescent="0.2">
      <c r="A15" s="70" t="s">
        <v>211</v>
      </c>
      <c r="B15" s="70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53" cm="1">
        <f t="array" ref="N15:O15">SUMIFS('درآمد سود سهام'!S:S,'درآمد سود سهام'!A:A,'درآمد سرمایه گذاری در سهام'!A15:$B15)</f>
        <v>0</v>
      </c>
      <c r="O15">
        <v>0</v>
      </c>
      <c r="P15" s="57"/>
      <c r="Q15" s="59" cm="1">
        <f t="array" ref="Q15:R15">SUMIFS('درآمد ناشی از تغییر قیمت اوراق'!Q:Q,'درآمد ناشی از تغییر قیمت اوراق'!A:A,'درآمد سرمایه گذاری در سهام'!A15:$B15)</f>
        <v>0</v>
      </c>
      <c r="R15">
        <v>0</v>
      </c>
      <c r="S15" s="53" cm="1">
        <f t="array" ref="S15:T15">SUMIFS('درآمد ناشی از فروش'!Q:Q,'درآمد ناشی از فروش'!A:A,'درآمد سرمایه گذاری در سهام'!A15:$B15)</f>
        <v>71945675</v>
      </c>
      <c r="T15">
        <v>0</v>
      </c>
      <c r="U15" s="9">
        <f t="shared" si="0"/>
        <v>71945675</v>
      </c>
      <c r="W15" s="10">
        <v>0</v>
      </c>
      <c r="Y15"/>
    </row>
    <row r="16" spans="1:25" ht="21.75" customHeight="1" x14ac:dyDescent="0.2">
      <c r="A16" s="70" t="s">
        <v>32</v>
      </c>
      <c r="B16" s="70"/>
      <c r="D16" s="9">
        <v>16901489918</v>
      </c>
      <c r="F16" s="9">
        <v>4902188012</v>
      </c>
      <c r="H16" s="9">
        <v>0</v>
      </c>
      <c r="J16" s="9">
        <v>21803677930</v>
      </c>
      <c r="L16" s="10">
        <v>1.38</v>
      </c>
      <c r="N16" s="53" cm="1">
        <f t="array" ref="N16:O16">SUMIFS('درآمد سود سهام'!O:O,'درآمد سود سهام'!A:A,'درآمد سرمایه گذاری در سهام'!A16:$B16)</f>
        <v>19726122480</v>
      </c>
      <c r="O16">
        <v>0</v>
      </c>
      <c r="P16" s="57"/>
      <c r="Q16" s="61" cm="1">
        <f t="array" ref="Q16:R16">SUMIFS('درآمد ناشی از تغییر قیمت اوراق'!Q:Q,'درآمد ناشی از تغییر قیمت اوراق'!A:A,'درآمد سرمایه گذاری در سهام'!A16:$B16)</f>
        <v>8113966322</v>
      </c>
      <c r="R16">
        <v>0</v>
      </c>
      <c r="S16" s="53" cm="1">
        <f t="array" ref="S16:T16">SUMIFS('درآمد ناشی از فروش'!Q:Q,'درآمد ناشی از فروش'!A:A,'درآمد سرمایه گذاری در سهام'!A16:$B16)</f>
        <v>-8850977</v>
      </c>
      <c r="T16">
        <v>0</v>
      </c>
      <c r="U16" s="9">
        <f t="shared" si="0"/>
        <v>27831237825</v>
      </c>
      <c r="W16" s="10">
        <v>0.78</v>
      </c>
      <c r="Y16"/>
    </row>
    <row r="17" spans="1:25" ht="21.75" customHeight="1" x14ac:dyDescent="0.2">
      <c r="A17" s="70" t="s">
        <v>27</v>
      </c>
      <c r="B17" s="70"/>
      <c r="D17" s="9">
        <v>0</v>
      </c>
      <c r="F17" s="9">
        <v>35766415738</v>
      </c>
      <c r="H17" s="9">
        <v>0</v>
      </c>
      <c r="J17" s="9">
        <v>35766415738</v>
      </c>
      <c r="L17" s="10">
        <v>2.27</v>
      </c>
      <c r="N17" s="53" cm="1">
        <f t="array" ref="N17:O17">SUMIFS('درآمد سود سهام'!O:O,'درآمد سود سهام'!A:A,'درآمد سرمایه گذاری در سهام'!A17:$B17)</f>
        <v>0</v>
      </c>
      <c r="O17">
        <v>0</v>
      </c>
      <c r="P17" s="57"/>
      <c r="Q17" s="61" cm="1">
        <f t="array" ref="Q17:R17">SUMIFS('درآمد ناشی از تغییر قیمت اوراق'!Q:Q,'درآمد ناشی از تغییر قیمت اوراق'!A:A,'درآمد سرمایه گذاری در سهام'!A17:$B17)</f>
        <v>44800839090</v>
      </c>
      <c r="R17">
        <v>0</v>
      </c>
      <c r="S17" s="53" cm="1">
        <f t="array" ref="S17:T17">SUMIFS('درآمد ناشی از فروش'!Q:Q,'درآمد ناشی از فروش'!A:A,'درآمد سرمایه گذاری در سهام'!A17:$B17)</f>
        <v>-4759</v>
      </c>
      <c r="T17">
        <v>0</v>
      </c>
      <c r="U17" s="9">
        <f t="shared" si="0"/>
        <v>44800834331</v>
      </c>
      <c r="W17" s="10">
        <v>1.4</v>
      </c>
      <c r="Y17"/>
    </row>
    <row r="18" spans="1:25" ht="21.75" customHeight="1" x14ac:dyDescent="0.2">
      <c r="A18" s="70" t="s">
        <v>22</v>
      </c>
      <c r="B18" s="70"/>
      <c r="D18" s="9">
        <v>6875000000</v>
      </c>
      <c r="F18" s="9">
        <v>-7113875256</v>
      </c>
      <c r="H18" s="9">
        <v>0</v>
      </c>
      <c r="J18" s="9">
        <v>-238875256</v>
      </c>
      <c r="L18" s="10">
        <v>-0.02</v>
      </c>
      <c r="N18" s="53" cm="1">
        <f t="array" ref="N18:O18">SUMIFS('درآمد سود سهام'!O:O,'درآمد سود سهام'!A:A,'درآمد سرمایه گذاری در سهام'!A18:$B18)</f>
        <v>6875000000</v>
      </c>
      <c r="O18">
        <v>0</v>
      </c>
      <c r="P18" s="57"/>
      <c r="Q18" s="61" cm="1">
        <f t="array" ref="Q18:R18">SUMIFS('درآمد ناشی از تغییر قیمت اوراق'!Q:Q,'درآمد ناشی از تغییر قیمت اوراق'!A:A,'درآمد سرمایه گذاری در سهام'!A18:$B18)</f>
        <v>496571544</v>
      </c>
      <c r="R18">
        <v>0</v>
      </c>
      <c r="S18" s="53" cm="1">
        <f t="array" ref="S18:T18">SUMIFS('درآمد ناشی از فروش'!Q:Q,'درآمد ناشی از فروش'!A:A,'درآمد سرمایه گذاری در سهام'!A18:$B18)</f>
        <v>0</v>
      </c>
      <c r="T18">
        <v>0</v>
      </c>
      <c r="U18" s="9">
        <f t="shared" si="0"/>
        <v>7371571544</v>
      </c>
      <c r="W18" s="10">
        <v>0.23</v>
      </c>
      <c r="Y18"/>
    </row>
    <row r="19" spans="1:25" ht="21.75" customHeight="1" x14ac:dyDescent="0.2">
      <c r="A19" s="70" t="s">
        <v>20</v>
      </c>
      <c r="B19" s="70"/>
      <c r="D19" s="9">
        <v>11016752056</v>
      </c>
      <c r="F19" s="9">
        <v>17296992864</v>
      </c>
      <c r="H19" s="9">
        <v>0</v>
      </c>
      <c r="J19" s="9">
        <v>28313744920</v>
      </c>
      <c r="L19" s="10">
        <v>1.79</v>
      </c>
      <c r="N19" s="53" cm="1">
        <f t="array" ref="N19:O19">SUMIFS('درآمد سود سهام'!O:O,'درآمد سود سهام'!A:A,'درآمد سرمایه گذاری در سهام'!A19:$B19)</f>
        <v>12865453600</v>
      </c>
      <c r="O19">
        <v>0</v>
      </c>
      <c r="P19" s="57"/>
      <c r="Q19" s="61" cm="1">
        <f t="array" ref="Q19:R19">SUMIFS('درآمد ناشی از تغییر قیمت اوراق'!Q:Q,'درآمد ناشی از تغییر قیمت اوراق'!A:A,'درآمد سرمایه گذاری در سهام'!A19:$B19)</f>
        <v>24681892687</v>
      </c>
      <c r="R19">
        <v>0</v>
      </c>
      <c r="S19" s="53" cm="1">
        <f t="array" ref="S19:T19">SUMIFS('درآمد ناشی از فروش'!Q:Q,'درآمد ناشی از فروش'!A:A,'درآمد سرمایه گذاری در سهام'!A19:$B19)</f>
        <v>0</v>
      </c>
      <c r="T19">
        <v>0</v>
      </c>
      <c r="U19" s="9">
        <f t="shared" si="0"/>
        <v>37547346287</v>
      </c>
      <c r="W19" s="10">
        <v>1.1200000000000001</v>
      </c>
      <c r="Y19"/>
    </row>
    <row r="20" spans="1:25" ht="21.75" customHeight="1" x14ac:dyDescent="0.2">
      <c r="A20" s="70" t="s">
        <v>29</v>
      </c>
      <c r="B20" s="70"/>
      <c r="D20" s="9">
        <v>0</v>
      </c>
      <c r="F20" s="9">
        <v>13866997499</v>
      </c>
      <c r="H20" s="9">
        <v>0</v>
      </c>
      <c r="J20" s="9">
        <v>13866997499</v>
      </c>
      <c r="L20" s="10">
        <v>0.88</v>
      </c>
      <c r="N20" s="53" cm="1">
        <f t="array" ref="N20:O20">SUMIFS('درآمد سود سهام'!O:O,'درآمد سود سهام'!A:A,'درآمد سرمایه گذاری در سهام'!A20:$B20)</f>
        <v>7706214670</v>
      </c>
      <c r="O20">
        <v>0</v>
      </c>
      <c r="P20" s="57"/>
      <c r="Q20" s="61">
        <v>27485482499</v>
      </c>
      <c r="R20" s="62"/>
      <c r="S20" s="53" cm="1">
        <f t="array" ref="S20:T20">SUMIFS('درآمد ناشی از فروش'!Q:Q,'درآمد ناشی از فروش'!A:A,'درآمد سرمایه گذاری در سهام'!A20:$B20)</f>
        <v>0</v>
      </c>
      <c r="T20">
        <v>0</v>
      </c>
      <c r="U20" s="9">
        <f t="shared" si="0"/>
        <v>35191697169</v>
      </c>
      <c r="W20" s="10">
        <v>0.86</v>
      </c>
      <c r="Y20"/>
    </row>
    <row r="21" spans="1:25" ht="21.75" customHeight="1" x14ac:dyDescent="0.2">
      <c r="A21" s="70" t="s">
        <v>26</v>
      </c>
      <c r="B21" s="70"/>
      <c r="D21" s="9">
        <v>0</v>
      </c>
      <c r="F21" s="9">
        <v>134287945817</v>
      </c>
      <c r="H21" s="9">
        <v>0</v>
      </c>
      <c r="J21" s="9">
        <v>134287945817</v>
      </c>
      <c r="L21" s="10">
        <v>8.51</v>
      </c>
      <c r="N21" s="53" cm="1">
        <f t="array" ref="N21:O21">SUMIFS('درآمد سود سهام'!O:O,'درآمد سود سهام'!A:A,'درآمد سرمایه گذاری در سهام'!A21:$B21)</f>
        <v>0</v>
      </c>
      <c r="O21">
        <v>0</v>
      </c>
      <c r="P21" s="57"/>
      <c r="Q21" s="61" cm="1">
        <f t="array" ref="Q21:R21">SUMIFS('درآمد ناشی از تغییر قیمت اوراق'!Q:Q,'درآمد ناشی از تغییر قیمت اوراق'!A:A,'درآمد سرمایه گذاری در سهام'!A21:$B21)</f>
        <v>180220859746</v>
      </c>
      <c r="R21">
        <v>0</v>
      </c>
      <c r="S21" s="53" cm="1">
        <f t="array" ref="S21:T21">SUMIFS('درآمد ناشی از فروش'!Q:Q,'درآمد ناشی از فروش'!A:A,'درآمد سرمایه گذاری در سهام'!A21:$B21)</f>
        <v>0</v>
      </c>
      <c r="T21">
        <v>0</v>
      </c>
      <c r="U21" s="9">
        <f t="shared" si="0"/>
        <v>180220859746</v>
      </c>
      <c r="W21" s="10">
        <v>5.63</v>
      </c>
      <c r="Y21"/>
    </row>
    <row r="22" spans="1:25" ht="21.75" customHeight="1" x14ac:dyDescent="0.2">
      <c r="A22" s="70" t="s">
        <v>24</v>
      </c>
      <c r="B22" s="70"/>
      <c r="D22" s="9">
        <v>0</v>
      </c>
      <c r="F22" s="9">
        <v>18844205850</v>
      </c>
      <c r="H22" s="9">
        <v>0</v>
      </c>
      <c r="J22" s="9">
        <v>18844205850</v>
      </c>
      <c r="L22" s="10">
        <v>1.19</v>
      </c>
      <c r="N22" s="53" cm="1">
        <f t="array" ref="N22:O22">SUMIFS('درآمد سود سهام'!S:S,'درآمد سود سهام'!A:A,'درآمد سرمایه گذاری در سهام'!A22:$B22)</f>
        <v>0</v>
      </c>
      <c r="O22">
        <v>0</v>
      </c>
      <c r="P22" s="57"/>
      <c r="Q22" s="61" cm="1">
        <f t="array" ref="Q22:R22">SUMIFS('درآمد ناشی از تغییر قیمت اوراق'!Q:Q,'درآمد ناشی از تغییر قیمت اوراق'!A:A,'درآمد سرمایه گذاری در سهام'!A22:$B22)</f>
        <v>27701688375</v>
      </c>
      <c r="R22">
        <v>0</v>
      </c>
      <c r="S22" s="53" cm="1">
        <f t="array" ref="S22:T22">SUMIFS('درآمد ناشی از فروش'!Q:Q,'درآمد ناشی از فروش'!A:A,'درآمد سرمایه گذاری در سهام'!A22:$B22)</f>
        <v>0</v>
      </c>
      <c r="T22">
        <v>0</v>
      </c>
      <c r="U22" s="9">
        <f t="shared" si="0"/>
        <v>27701688375</v>
      </c>
      <c r="W22" s="10">
        <v>0.87</v>
      </c>
      <c r="Y22"/>
    </row>
    <row r="23" spans="1:25" ht="21.75" customHeight="1" x14ac:dyDescent="0.2">
      <c r="A23" s="70" t="s">
        <v>28</v>
      </c>
      <c r="B23" s="70"/>
      <c r="D23" s="9">
        <v>0</v>
      </c>
      <c r="F23" s="9">
        <v>10417644000</v>
      </c>
      <c r="H23" s="9">
        <v>0</v>
      </c>
      <c r="J23" s="9">
        <v>10417644000</v>
      </c>
      <c r="L23" s="10">
        <v>0.66</v>
      </c>
      <c r="N23" s="53" cm="1">
        <f t="array" ref="N23:O23">SUMIFS('درآمد سود سهام'!S:S,'درآمد سود سهام'!A:A,'درآمد سرمایه گذاری در سهام'!A23:$B23)</f>
        <v>0</v>
      </c>
      <c r="O23">
        <v>0</v>
      </c>
      <c r="P23" s="57"/>
      <c r="Q23" s="61" cm="1">
        <f t="array" ref="Q23:R23">SUMIFS('درآمد ناشی از تغییر قیمت اوراق'!Q:Q,'درآمد ناشی از تغییر قیمت اوراق'!A:A,'درآمد سرمایه گذاری در سهام'!A23:$B23)</f>
        <v>22028148000</v>
      </c>
      <c r="R23">
        <v>0</v>
      </c>
      <c r="S23" s="53" cm="1">
        <f t="array" ref="S23:T23">SUMIFS('درآمد ناشی از فروش'!Q:Q,'درآمد ناشی از فروش'!A:A,'درآمد سرمایه گذاری در سهام'!A23:$B23)</f>
        <v>0</v>
      </c>
      <c r="T23">
        <v>0</v>
      </c>
      <c r="U23" s="9">
        <f t="shared" si="0"/>
        <v>22028148000</v>
      </c>
      <c r="W23" s="10">
        <v>0.69</v>
      </c>
      <c r="Y23"/>
    </row>
    <row r="24" spans="1:25" ht="21.75" customHeight="1" x14ac:dyDescent="0.2">
      <c r="A24" s="70" t="s">
        <v>21</v>
      </c>
      <c r="B24" s="70"/>
      <c r="D24" s="9">
        <v>0</v>
      </c>
      <c r="F24" s="9">
        <v>-13116489750</v>
      </c>
      <c r="H24" s="9">
        <v>0</v>
      </c>
      <c r="J24" s="9">
        <v>-13116489750</v>
      </c>
      <c r="L24" s="10">
        <v>-0.83</v>
      </c>
      <c r="N24" s="53" cm="1">
        <f t="array" ref="N24:O24">SUMIFS('درآمد سود سهام'!S:S,'درآمد سود سهام'!A:A,'درآمد سرمایه گذاری در سهام'!A24:$B24)</f>
        <v>0</v>
      </c>
      <c r="O24">
        <v>0</v>
      </c>
      <c r="P24" s="57"/>
      <c r="Q24" s="59" cm="1">
        <f t="array" ref="Q24:R24">SUMIFS('درآمد ناشی از تغییر قیمت اوراق'!Q:Q,'درآمد ناشی از تغییر قیمت اوراق'!A:A,'درآمد سرمایه گذاری در سهام'!A24:$B24)</f>
        <v>21396926250</v>
      </c>
      <c r="R24">
        <v>0</v>
      </c>
      <c r="S24" s="53" cm="1">
        <f t="array" ref="S24:T24">SUMIFS('درآمد ناشی از فروش'!Q:Q,'درآمد ناشی از فروش'!A:A,'درآمد سرمایه گذاری در سهام'!A24:$B24)</f>
        <v>0</v>
      </c>
      <c r="T24">
        <v>0</v>
      </c>
      <c r="U24" s="9">
        <f t="shared" si="0"/>
        <v>21396926250</v>
      </c>
      <c r="W24" s="10">
        <v>0.67</v>
      </c>
      <c r="Y24"/>
    </row>
    <row r="25" spans="1:25" ht="21.75" customHeight="1" x14ac:dyDescent="0.2">
      <c r="A25" s="72" t="s">
        <v>25</v>
      </c>
      <c r="B25" s="72"/>
      <c r="D25" s="13">
        <v>0</v>
      </c>
      <c r="F25" s="13">
        <v>29450929134</v>
      </c>
      <c r="H25" s="13">
        <v>0</v>
      </c>
      <c r="J25" s="13">
        <v>29450929134</v>
      </c>
      <c r="L25" s="14">
        <v>1.87</v>
      </c>
      <c r="N25" s="53" cm="1">
        <f t="array" ref="N25:O25">SUMIFS('درآمد سود سهام'!S:S,'درآمد سود سهام'!A:A,'درآمد سرمایه گذاری در سهام'!A25:$B25)</f>
        <v>0</v>
      </c>
      <c r="O25">
        <v>0</v>
      </c>
      <c r="P25" s="57"/>
      <c r="Q25" s="59" cm="1">
        <f t="array" ref="Q25:R25">SUMIFS('درآمد ناشی از تغییر قیمت اوراق'!Q:Q,'درآمد ناشی از تغییر قیمت اوراق'!A:A,'درآمد سرمایه گذاری در سهام'!A25:$B25)</f>
        <v>39067559056</v>
      </c>
      <c r="R25">
        <v>0</v>
      </c>
      <c r="S25" s="53" cm="1">
        <f t="array" ref="S25:T25">SUMIFS('درآمد ناشی از فروش'!Q:Q,'درآمد ناشی از فروش'!A:A,'درآمد سرمایه گذاری در سهام'!A25:$B25)</f>
        <v>0</v>
      </c>
      <c r="T25">
        <v>0</v>
      </c>
      <c r="U25" s="9">
        <f t="shared" si="0"/>
        <v>39067559056</v>
      </c>
      <c r="W25" s="14">
        <v>1.22</v>
      </c>
      <c r="Y25"/>
    </row>
    <row r="26" spans="1:25" ht="21.75" customHeight="1" x14ac:dyDescent="0.2">
      <c r="A26" s="74" t="s">
        <v>34</v>
      </c>
      <c r="B26" s="74"/>
      <c r="D26" s="16">
        <f>SUM(D9:D25)</f>
        <v>34793241974</v>
      </c>
      <c r="F26" s="16">
        <f>SUM(F9:F25)</f>
        <v>251217668284</v>
      </c>
      <c r="H26" s="16">
        <f>SUM(H9:H25)</f>
        <v>115255929939</v>
      </c>
      <c r="J26" s="16">
        <f>SUM(J9:J25)</f>
        <v>401266840197</v>
      </c>
      <c r="L26" s="17">
        <v>25.43</v>
      </c>
      <c r="N26" s="16">
        <f>SUM(N9:N25)</f>
        <v>47172790750</v>
      </c>
      <c r="Q26" s="16">
        <f>SUM(P9:Q25)</f>
        <v>433014600398</v>
      </c>
      <c r="S26" s="16">
        <f>SUM(S9:S25)</f>
        <v>131761282441</v>
      </c>
      <c r="U26" s="16">
        <f>SUM(U9:U25)</f>
        <v>611948673589</v>
      </c>
      <c r="W26" s="17">
        <v>18.059999999999999</v>
      </c>
      <c r="Y26"/>
    </row>
  </sheetData>
  <mergeCells count="28">
    <mergeCell ref="A20:B20"/>
    <mergeCell ref="A21:B21"/>
    <mergeCell ref="A25:B25"/>
    <mergeCell ref="A26:B26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J7:L7"/>
    <mergeCell ref="U7:W7"/>
    <mergeCell ref="A8:B8"/>
    <mergeCell ref="P8:Q8"/>
    <mergeCell ref="A9:B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W34"/>
  <sheetViews>
    <sheetView rightToLeft="1" topLeftCell="A7" zoomScaleNormal="100" workbookViewId="0">
      <selection activeCell="F30" sqref="F30"/>
    </sheetView>
  </sheetViews>
  <sheetFormatPr defaultRowHeight="12.75" x14ac:dyDescent="0.2"/>
  <cols>
    <col min="1" max="1" width="5.140625" customWidth="1"/>
    <col min="2" max="2" width="29" customWidth="1"/>
    <col min="3" max="3" width="1.28515625" customWidth="1"/>
    <col min="4" max="4" width="13" customWidth="1"/>
    <col min="5" max="5" width="1.28515625" customWidth="1"/>
    <col min="6" max="6" width="19.7109375" customWidth="1"/>
    <col min="7" max="7" width="1.28515625" customWidth="1"/>
    <col min="8" max="8" width="13" customWidth="1"/>
    <col min="9" max="9" width="1.28515625" customWidth="1"/>
    <col min="10" max="10" width="20.140625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9.140625" customWidth="1"/>
    <col min="18" max="18" width="1.28515625" customWidth="1"/>
    <col min="19" max="19" width="13" customWidth="1"/>
    <col min="20" max="20" width="1.28515625" customWidth="1"/>
    <col min="21" max="21" width="19.14062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ht="21.75" customHeight="1" x14ac:dyDescent="0.2">
      <c r="A2" s="63" t="s">
        <v>185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3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</row>
    <row r="4" spans="1:23" ht="14.45" customHeight="1" x14ac:dyDescent="0.2"/>
    <row r="5" spans="1:23" ht="14.45" customHeight="1" x14ac:dyDescent="0.2">
      <c r="A5" s="1" t="s">
        <v>212</v>
      </c>
      <c r="B5" s="65" t="s">
        <v>213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</row>
    <row r="6" spans="1:23" ht="14.45" customHeight="1" x14ac:dyDescent="0.2">
      <c r="D6" s="66" t="s">
        <v>204</v>
      </c>
      <c r="E6" s="66"/>
      <c r="F6" s="66"/>
      <c r="G6" s="66"/>
      <c r="H6" s="66"/>
      <c r="I6" s="66"/>
      <c r="J6" s="66"/>
      <c r="K6" s="66"/>
      <c r="L6" s="66"/>
      <c r="N6" s="66" t="s">
        <v>205</v>
      </c>
      <c r="O6" s="66"/>
      <c r="P6" s="66"/>
      <c r="Q6" s="66"/>
      <c r="R6" s="66"/>
      <c r="S6" s="66"/>
      <c r="T6" s="66"/>
      <c r="U6" s="66"/>
      <c r="V6" s="66"/>
      <c r="W6" s="66"/>
    </row>
    <row r="7" spans="1:23" ht="14.45" customHeight="1" x14ac:dyDescent="0.2">
      <c r="D7" s="3"/>
      <c r="E7" s="3"/>
      <c r="F7" s="3"/>
      <c r="G7" s="3"/>
      <c r="H7" s="3"/>
      <c r="I7" s="3"/>
      <c r="J7" s="67" t="s">
        <v>34</v>
      </c>
      <c r="K7" s="67"/>
      <c r="L7" s="67"/>
      <c r="N7" s="3"/>
      <c r="O7" s="3"/>
      <c r="P7" s="3"/>
      <c r="Q7" s="3"/>
      <c r="R7" s="3"/>
      <c r="S7" s="3"/>
      <c r="T7" s="3"/>
      <c r="U7" s="67" t="s">
        <v>34</v>
      </c>
      <c r="V7" s="67"/>
      <c r="W7" s="67"/>
    </row>
    <row r="8" spans="1:23" ht="14.45" customHeight="1" x14ac:dyDescent="0.2">
      <c r="A8" s="66" t="s">
        <v>53</v>
      </c>
      <c r="B8" s="66"/>
      <c r="D8" s="2" t="s">
        <v>214</v>
      </c>
      <c r="F8" s="2" t="s">
        <v>208</v>
      </c>
      <c r="H8" s="2" t="s">
        <v>209</v>
      </c>
      <c r="J8" s="4" t="s">
        <v>161</v>
      </c>
      <c r="K8" s="3"/>
      <c r="L8" s="4" t="s">
        <v>190</v>
      </c>
      <c r="N8" s="2" t="s">
        <v>214</v>
      </c>
      <c r="P8" s="35"/>
      <c r="Q8" s="2" t="s">
        <v>208</v>
      </c>
      <c r="S8" s="2" t="s">
        <v>209</v>
      </c>
      <c r="U8" s="4" t="s">
        <v>161</v>
      </c>
      <c r="V8" s="3"/>
      <c r="W8" s="4" t="s">
        <v>190</v>
      </c>
    </row>
    <row r="9" spans="1:23" ht="21.75" customHeight="1" x14ac:dyDescent="0.2">
      <c r="A9" s="68" t="s">
        <v>69</v>
      </c>
      <c r="B9" s="68"/>
      <c r="D9" s="6">
        <v>0</v>
      </c>
      <c r="F9" s="6" cm="1">
        <f t="array" ref="F9:G9">SUMIFS('درآمد ناشی از تغییر قیمت اوراق'!Q:Q,'درآمد ناشی از تغییر قیمت اوراق'!A:A,'درآمد سرمایه گذاری در صندوق'!A9:$B9)</f>
        <v>41523880716</v>
      </c>
      <c r="G9">
        <v>0</v>
      </c>
      <c r="H9" s="6" cm="1">
        <f t="array" ref="H9:I9">SUMIFS('درآمد ناشی از فروش'!Q:Q,'درآمد ناشی از فروش'!A:A,'درآمد سرمایه گذاری در صندوق'!A9:$B9)</f>
        <v>0</v>
      </c>
      <c r="I9">
        <v>0</v>
      </c>
      <c r="J9" s="6">
        <f>D9+F9+H9</f>
        <v>41523880716</v>
      </c>
      <c r="L9" s="7">
        <v>0.46</v>
      </c>
      <c r="N9" s="6">
        <v>0</v>
      </c>
      <c r="P9" s="56"/>
      <c r="Q9" s="56">
        <v>41523880716</v>
      </c>
      <c r="S9" s="6">
        <v>0</v>
      </c>
      <c r="U9" s="6">
        <f>N9+Q9+S9</f>
        <v>41523880716</v>
      </c>
      <c r="W9" s="7">
        <v>1.3</v>
      </c>
    </row>
    <row r="10" spans="1:23" ht="21.75" customHeight="1" x14ac:dyDescent="0.2">
      <c r="A10" s="70" t="s">
        <v>76</v>
      </c>
      <c r="B10" s="70"/>
      <c r="D10" s="9">
        <v>0</v>
      </c>
      <c r="F10" s="53" cm="1">
        <f t="array" ref="F10:G10">SUMIFS('درآمد ناشی از تغییر قیمت اوراق'!Q:Q,'درآمد ناشی از تغییر قیمت اوراق'!A:A,'درآمد سرمایه گذاری در صندوق'!A10:$B10)</f>
        <v>2759980000</v>
      </c>
      <c r="G10">
        <v>0</v>
      </c>
      <c r="H10" s="53" cm="1">
        <f t="array" ref="H10:I10">SUMIFS('درآمد ناشی از فروش'!Q:Q,'درآمد ناشی از فروش'!A:A,'درآمد سرمایه گذاری در صندوق'!A10:$B10)</f>
        <v>0</v>
      </c>
      <c r="I10">
        <v>0</v>
      </c>
      <c r="J10" s="53">
        <f t="shared" ref="J10:J33" si="0">D10+F10+H10</f>
        <v>2759980000</v>
      </c>
      <c r="L10" s="10">
        <v>0.12</v>
      </c>
      <c r="N10" s="9">
        <v>0</v>
      </c>
      <c r="P10" s="57"/>
      <c r="Q10" s="57">
        <v>2759980000</v>
      </c>
      <c r="S10" s="9">
        <v>0</v>
      </c>
      <c r="U10" s="53">
        <f t="shared" ref="U10:U33" si="1">N10+Q10+S10</f>
        <v>2759980000</v>
      </c>
      <c r="W10" s="10">
        <v>0.06</v>
      </c>
    </row>
    <row r="11" spans="1:23" ht="21.75" customHeight="1" x14ac:dyDescent="0.2">
      <c r="A11" s="70" t="s">
        <v>71</v>
      </c>
      <c r="B11" s="70"/>
      <c r="D11" s="9">
        <v>0</v>
      </c>
      <c r="F11" s="53" cm="1">
        <f t="array" ref="F11:G11">SUMIFS('درآمد ناشی از تغییر قیمت اوراق'!Q:Q,'درآمد ناشی از تغییر قیمت اوراق'!A:A,'درآمد سرمایه گذاری در صندوق'!A11:$B11)</f>
        <v>14585458320</v>
      </c>
      <c r="G11">
        <v>0</v>
      </c>
      <c r="H11" s="53" cm="1">
        <f t="array" ref="H11:I11">SUMIFS('درآمد ناشی از فروش'!Q:Q,'درآمد ناشی از فروش'!A:A,'درآمد سرمایه گذاری در صندوق'!A11:$B11)</f>
        <v>0</v>
      </c>
      <c r="I11">
        <v>0</v>
      </c>
      <c r="J11" s="53">
        <f t="shared" si="0"/>
        <v>14585458320</v>
      </c>
      <c r="L11" s="10">
        <v>0.41</v>
      </c>
      <c r="N11" s="9">
        <v>0</v>
      </c>
      <c r="P11" s="57"/>
      <c r="Q11" s="57">
        <v>14585458320</v>
      </c>
      <c r="S11" s="9">
        <v>0</v>
      </c>
      <c r="U11" s="53">
        <f t="shared" si="1"/>
        <v>14585458320</v>
      </c>
      <c r="W11" s="10">
        <v>0.46</v>
      </c>
    </row>
    <row r="12" spans="1:23" ht="21.75" customHeight="1" x14ac:dyDescent="0.2">
      <c r="A12" s="70" t="s">
        <v>70</v>
      </c>
      <c r="B12" s="70"/>
      <c r="D12" s="9">
        <v>0</v>
      </c>
      <c r="F12" s="53" cm="1">
        <f t="array" ref="F12:G12">SUMIFS('درآمد ناشی از تغییر قیمت اوراق'!Q:Q,'درآمد ناشی از تغییر قیمت اوراق'!A:A,'درآمد سرمایه گذاری در صندوق'!A12:$B12)</f>
        <v>19336105689</v>
      </c>
      <c r="G12">
        <v>0</v>
      </c>
      <c r="H12" s="53" cm="1">
        <f t="array" ref="H12:I12">SUMIFS('درآمد ناشی از فروش'!Q:Q,'درآمد ناشی از فروش'!A:A,'درآمد سرمایه گذاری در صندوق'!A12:$B12)</f>
        <v>0</v>
      </c>
      <c r="I12">
        <v>0</v>
      </c>
      <c r="J12" s="53">
        <f t="shared" si="0"/>
        <v>19336105689</v>
      </c>
      <c r="L12" s="10">
        <v>0.19</v>
      </c>
      <c r="N12" s="9">
        <v>0</v>
      </c>
      <c r="P12" s="57"/>
      <c r="Q12" s="57">
        <v>19336105689</v>
      </c>
      <c r="S12" s="9">
        <v>0</v>
      </c>
      <c r="U12" s="53">
        <f t="shared" si="1"/>
        <v>19336105689</v>
      </c>
      <c r="W12" s="10">
        <v>0.6</v>
      </c>
    </row>
    <row r="13" spans="1:23" ht="21.75" customHeight="1" x14ac:dyDescent="0.2">
      <c r="A13" s="70" t="s">
        <v>65</v>
      </c>
      <c r="B13" s="70"/>
      <c r="D13" s="9">
        <v>0</v>
      </c>
      <c r="F13" s="53" cm="1">
        <f t="array" ref="F13:G13">SUMIFS('درآمد ناشی از تغییر قیمت اوراق'!Q:Q,'درآمد ناشی از تغییر قیمت اوراق'!A:A,'درآمد سرمایه گذاری در صندوق'!A13:$B13)</f>
        <v>5841554906</v>
      </c>
      <c r="G13">
        <v>0</v>
      </c>
      <c r="H13" s="53" cm="1">
        <f t="array" ref="H13:I13">SUMIFS('درآمد ناشی از فروش'!Q:Q,'درآمد ناشی از فروش'!A:A,'درآمد سرمایه گذاری در صندوق'!A13:$B13)</f>
        <v>0</v>
      </c>
      <c r="I13">
        <v>0</v>
      </c>
      <c r="J13" s="53">
        <f t="shared" si="0"/>
        <v>5841554906</v>
      </c>
      <c r="L13" s="10">
        <v>0.12</v>
      </c>
      <c r="N13" s="9">
        <v>0</v>
      </c>
      <c r="P13" s="57"/>
      <c r="Q13" s="57">
        <v>5841554906</v>
      </c>
      <c r="S13" s="9">
        <v>0</v>
      </c>
      <c r="U13" s="53">
        <f t="shared" si="1"/>
        <v>5841554906</v>
      </c>
      <c r="W13" s="10">
        <v>0.18</v>
      </c>
    </row>
    <row r="14" spans="1:23" ht="21.75" customHeight="1" x14ac:dyDescent="0.2">
      <c r="A14" s="70" t="s">
        <v>56</v>
      </c>
      <c r="B14" s="70"/>
      <c r="D14" s="9">
        <v>0</v>
      </c>
      <c r="F14" s="53" cm="1">
        <f t="array" ref="F14:G14">SUMIFS('درآمد ناشی از تغییر قیمت اوراق'!Q:Q,'درآمد ناشی از تغییر قیمت اوراق'!A:A,'درآمد سرمایه گذاری در صندوق'!A14:$B14)</f>
        <v>38260155411</v>
      </c>
      <c r="G14">
        <v>0</v>
      </c>
      <c r="H14" s="53" cm="1">
        <f t="array" ref="H14:I14">SUMIFS('درآمد ناشی از فروش'!Q:Q,'درآمد ناشی از فروش'!A:A,'درآمد سرمایه گذاری در صندوق'!A14:$B14)</f>
        <v>0</v>
      </c>
      <c r="I14">
        <v>0</v>
      </c>
      <c r="J14" s="53">
        <f t="shared" si="0"/>
        <v>38260155411</v>
      </c>
      <c r="L14" s="10">
        <v>1.68</v>
      </c>
      <c r="N14" s="9">
        <v>0</v>
      </c>
      <c r="P14" s="57"/>
      <c r="Q14" s="57">
        <v>38260155411</v>
      </c>
      <c r="S14" s="9">
        <v>0</v>
      </c>
      <c r="U14" s="53">
        <f t="shared" si="1"/>
        <v>38260155411</v>
      </c>
      <c r="W14" s="10">
        <v>1.2</v>
      </c>
    </row>
    <row r="15" spans="1:23" ht="21.75" customHeight="1" x14ac:dyDescent="0.2">
      <c r="A15" s="70" t="s">
        <v>78</v>
      </c>
      <c r="B15" s="70"/>
      <c r="D15" s="9">
        <v>0</v>
      </c>
      <c r="F15" s="53" cm="1">
        <f t="array" ref="F15:G15">SUMIFS('درآمد ناشی از تغییر قیمت اوراق'!Q:Q,'درآمد ناشی از تغییر قیمت اوراق'!A:A,'درآمد سرمایه گذاری در صندوق'!A15:$B15)</f>
        <v>-11036012119</v>
      </c>
      <c r="G15">
        <v>0</v>
      </c>
      <c r="H15" s="53" cm="1">
        <f t="array" ref="H15:I15">SUMIFS('درآمد ناشی از فروش'!Q:Q,'درآمد ناشی از فروش'!A:A,'درآمد سرمایه گذاری در صندوق'!A15:$B15)</f>
        <v>0</v>
      </c>
      <c r="I15">
        <v>0</v>
      </c>
      <c r="J15" s="53">
        <f t="shared" si="0"/>
        <v>-11036012119</v>
      </c>
      <c r="L15" s="10">
        <v>-0.7</v>
      </c>
      <c r="N15" s="9">
        <v>0</v>
      </c>
      <c r="P15" s="57"/>
      <c r="Q15" s="57">
        <v>-11036012119</v>
      </c>
      <c r="S15" s="9">
        <v>0</v>
      </c>
      <c r="U15" s="53">
        <f t="shared" si="1"/>
        <v>-11036012119</v>
      </c>
      <c r="W15" s="10">
        <v>-0.34</v>
      </c>
    </row>
    <row r="16" spans="1:23" ht="21.75" customHeight="1" x14ac:dyDescent="0.2">
      <c r="A16" s="70" t="s">
        <v>79</v>
      </c>
      <c r="B16" s="70"/>
      <c r="D16" s="9">
        <v>0</v>
      </c>
      <c r="F16" s="53" cm="1">
        <f t="array" ref="F16:G16">SUMIFS('درآمد ناشی از تغییر قیمت اوراق'!Q:Q,'درآمد ناشی از تغییر قیمت اوراق'!A:A,'درآمد سرمایه گذاری در صندوق'!A16:$B16)</f>
        <v>-1693760803</v>
      </c>
      <c r="G16">
        <v>0</v>
      </c>
      <c r="H16" s="53" cm="1">
        <f t="array" ref="H16:I16">SUMIFS('درآمد ناشی از فروش'!Q:Q,'درآمد ناشی از فروش'!A:A,'درآمد سرمایه گذاری در صندوق'!A16:$B16)</f>
        <v>0</v>
      </c>
      <c r="I16">
        <v>0</v>
      </c>
      <c r="J16" s="53">
        <f t="shared" si="0"/>
        <v>-1693760803</v>
      </c>
      <c r="L16" s="10">
        <v>-0.11</v>
      </c>
      <c r="N16" s="9">
        <v>0</v>
      </c>
      <c r="P16" s="57"/>
      <c r="Q16" s="57">
        <v>-1693760803</v>
      </c>
      <c r="S16" s="9">
        <v>0</v>
      </c>
      <c r="U16" s="53">
        <f t="shared" si="1"/>
        <v>-1693760803</v>
      </c>
      <c r="W16" s="10">
        <v>-0.05</v>
      </c>
    </row>
    <row r="17" spans="1:23" ht="21.75" customHeight="1" x14ac:dyDescent="0.2">
      <c r="A17" s="70" t="s">
        <v>77</v>
      </c>
      <c r="B17" s="70"/>
      <c r="D17" s="9">
        <v>0</v>
      </c>
      <c r="F17" s="53" cm="1">
        <f t="array" ref="F17:G17">SUMIFS('درآمد ناشی از تغییر قیمت اوراق'!Q:Q,'درآمد ناشی از تغییر قیمت اوراق'!A:A,'درآمد سرمایه گذاری در صندوق'!A17:$B17)</f>
        <v>10388538952</v>
      </c>
      <c r="G17">
        <v>0</v>
      </c>
      <c r="H17" s="53" cm="1">
        <f t="array" ref="H17:I17">SUMIFS('درآمد ناشی از فروش'!Q:Q,'درآمد ناشی از فروش'!A:A,'درآمد سرمایه گذاری در صندوق'!A17:$B17)</f>
        <v>0</v>
      </c>
      <c r="I17">
        <v>0</v>
      </c>
      <c r="J17" s="53">
        <f t="shared" si="0"/>
        <v>10388538952</v>
      </c>
      <c r="L17" s="10">
        <v>0.57999999999999996</v>
      </c>
      <c r="N17" s="9">
        <v>0</v>
      </c>
      <c r="P17" s="57"/>
      <c r="Q17" s="57">
        <v>10388538952</v>
      </c>
      <c r="S17" s="9">
        <v>0</v>
      </c>
      <c r="U17" s="53">
        <f t="shared" si="1"/>
        <v>10388538952</v>
      </c>
      <c r="W17" s="10">
        <v>0.28999999999999998</v>
      </c>
    </row>
    <row r="18" spans="1:23" ht="21.75" customHeight="1" x14ac:dyDescent="0.2">
      <c r="A18" s="70" t="s">
        <v>73</v>
      </c>
      <c r="B18" s="70"/>
      <c r="D18" s="9">
        <v>0</v>
      </c>
      <c r="F18" s="53" cm="1">
        <f t="array" ref="F18:G18">SUMIFS('درآمد ناشی از تغییر قیمت اوراق'!Q:Q,'درآمد ناشی از تغییر قیمت اوراق'!A:A,'درآمد سرمایه گذاری در صندوق'!A18:$B18)</f>
        <v>46035021888</v>
      </c>
      <c r="G18">
        <v>0</v>
      </c>
      <c r="H18" s="53" cm="1">
        <f t="array" ref="H18:I18">SUMIFS('درآمد ناشی از فروش'!Q:Q,'درآمد ناشی از فروش'!A:A,'درآمد سرمایه گذاری در صندوق'!A18:$B18)</f>
        <v>0</v>
      </c>
      <c r="I18">
        <v>0</v>
      </c>
      <c r="J18" s="53">
        <f t="shared" si="0"/>
        <v>46035021888</v>
      </c>
      <c r="L18" s="10">
        <v>1.31</v>
      </c>
      <c r="N18" s="9">
        <v>0</v>
      </c>
      <c r="P18" s="57"/>
      <c r="Q18" s="57">
        <v>46035021888</v>
      </c>
      <c r="S18" s="9">
        <v>0</v>
      </c>
      <c r="U18" s="53">
        <f t="shared" si="1"/>
        <v>46035021888</v>
      </c>
      <c r="W18" s="10">
        <v>1.39</v>
      </c>
    </row>
    <row r="19" spans="1:23" ht="21.75" customHeight="1" x14ac:dyDescent="0.2">
      <c r="A19" s="70" t="s">
        <v>215</v>
      </c>
      <c r="B19" s="70"/>
      <c r="D19" s="9">
        <v>0</v>
      </c>
      <c r="F19" s="53" cm="1">
        <f t="array" ref="F19:G19">SUMIFS('درآمد ناشی از تغییر قیمت اوراق'!Q:Q,'درآمد ناشی از تغییر قیمت اوراق'!A:A,'درآمد سرمایه گذاری در صندوق'!A19:$B19)</f>
        <v>1904920000</v>
      </c>
      <c r="G19">
        <v>0</v>
      </c>
      <c r="H19" s="53" cm="1">
        <f t="array" ref="H19:I19">SUMIFS('درآمد ناشی از فروش'!Q:Q,'درآمد ناشی از فروش'!A:A,'درآمد سرمایه گذاری در صندوق'!A19:$B19)</f>
        <v>0</v>
      </c>
      <c r="I19">
        <v>0</v>
      </c>
      <c r="J19" s="53">
        <f t="shared" si="0"/>
        <v>1904920000</v>
      </c>
      <c r="L19" s="10">
        <v>7.0000000000000007E-2</v>
      </c>
      <c r="N19" s="9">
        <v>0</v>
      </c>
      <c r="P19" s="57"/>
      <c r="Q19" s="57">
        <v>1904920000</v>
      </c>
      <c r="S19" s="9">
        <v>0</v>
      </c>
      <c r="U19" s="53">
        <f t="shared" si="1"/>
        <v>1904920000</v>
      </c>
      <c r="W19" s="10">
        <v>0.06</v>
      </c>
    </row>
    <row r="20" spans="1:23" ht="21.75" customHeight="1" x14ac:dyDescent="0.2">
      <c r="A20" s="70" t="s">
        <v>64</v>
      </c>
      <c r="B20" s="70"/>
      <c r="D20" s="9">
        <v>0</v>
      </c>
      <c r="F20" s="53" cm="1">
        <f t="array" ref="F20:G20">SUMIFS('درآمد ناشی از تغییر قیمت اوراق'!Q:Q,'درآمد ناشی از تغییر قیمت اوراق'!A:A,'درآمد سرمایه گذاری در صندوق'!A20:$B20)</f>
        <v>1448278125</v>
      </c>
      <c r="G20">
        <v>0</v>
      </c>
      <c r="H20" s="53" cm="1">
        <f t="array" ref="H20:I20">SUMIFS('درآمد ناشی از فروش'!Q:Q,'درآمد ناشی از فروش'!A:A,'درآمد سرمایه گذاری در صندوق'!A20:$B20)</f>
        <v>0</v>
      </c>
      <c r="I20">
        <v>0</v>
      </c>
      <c r="J20" s="53">
        <f t="shared" si="0"/>
        <v>1448278125</v>
      </c>
      <c r="L20" s="10">
        <v>0.05</v>
      </c>
      <c r="N20" s="9">
        <v>0</v>
      </c>
      <c r="P20" s="57"/>
      <c r="Q20" s="57">
        <v>1448278125</v>
      </c>
      <c r="S20" s="9">
        <v>0</v>
      </c>
      <c r="U20" s="53">
        <f t="shared" si="1"/>
        <v>1448278125</v>
      </c>
      <c r="W20" s="10">
        <v>0.05</v>
      </c>
    </row>
    <row r="21" spans="1:23" ht="21.75" customHeight="1" x14ac:dyDescent="0.2">
      <c r="A21" s="70" t="s">
        <v>80</v>
      </c>
      <c r="B21" s="70"/>
      <c r="D21" s="9">
        <v>0</v>
      </c>
      <c r="F21" s="53" cm="1">
        <f t="array" ref="F21:G21">SUMIFS('درآمد ناشی از تغییر قیمت اوراق'!Q:Q,'درآمد ناشی از تغییر قیمت اوراق'!A:A,'درآمد سرمایه گذاری در صندوق'!A21:$B21)</f>
        <v>347129090</v>
      </c>
      <c r="G21">
        <v>0</v>
      </c>
      <c r="H21" s="53" cm="1">
        <f t="array" ref="H21:I21">SUMIFS('درآمد ناشی از فروش'!Q:Q,'درآمد ناشی از فروش'!A:A,'درآمد سرمایه گذاری در صندوق'!A21:$B21)</f>
        <v>0</v>
      </c>
      <c r="I21">
        <v>0</v>
      </c>
      <c r="J21" s="53">
        <f t="shared" si="0"/>
        <v>347129090</v>
      </c>
      <c r="L21" s="10">
        <v>0.02</v>
      </c>
      <c r="N21" s="9">
        <v>0</v>
      </c>
      <c r="P21" s="57"/>
      <c r="Q21" s="57">
        <v>347129090</v>
      </c>
      <c r="S21" s="9">
        <v>0</v>
      </c>
      <c r="U21" s="53">
        <f t="shared" si="1"/>
        <v>347129090</v>
      </c>
      <c r="W21" s="10">
        <v>0.01</v>
      </c>
    </row>
    <row r="22" spans="1:23" ht="21.75" customHeight="1" x14ac:dyDescent="0.2">
      <c r="A22" s="70" t="s">
        <v>66</v>
      </c>
      <c r="B22" s="70"/>
      <c r="D22" s="9">
        <v>0</v>
      </c>
      <c r="F22" s="53" cm="1">
        <f t="array" ref="F22:G22">SUMIFS('درآمد ناشی از تغییر قیمت اوراق'!Q:Q,'درآمد ناشی از تغییر قیمت اوراق'!A:A,'درآمد سرمایه گذاری در صندوق'!A22:$B22)</f>
        <v>47928593548</v>
      </c>
      <c r="G22">
        <v>0</v>
      </c>
      <c r="H22" s="53" cm="1">
        <f t="array" ref="H22:I22">SUMIFS('درآمد ناشی از فروش'!Q:Q,'درآمد ناشی از فروش'!A:A,'درآمد سرمایه گذاری در صندوق'!A22:$B22)</f>
        <v>0</v>
      </c>
      <c r="I22">
        <v>0</v>
      </c>
      <c r="J22" s="53">
        <f t="shared" si="0"/>
        <v>47928593548</v>
      </c>
      <c r="L22" s="10">
        <v>0.92</v>
      </c>
      <c r="N22" s="9">
        <v>0</v>
      </c>
      <c r="P22" s="57"/>
      <c r="Q22" s="57">
        <v>47928593548</v>
      </c>
      <c r="S22" s="9">
        <v>0</v>
      </c>
      <c r="U22" s="53">
        <f t="shared" si="1"/>
        <v>47928593548</v>
      </c>
      <c r="W22" s="10">
        <v>1.5</v>
      </c>
    </row>
    <row r="23" spans="1:23" ht="21.75" customHeight="1" x14ac:dyDescent="0.2">
      <c r="A23" s="70" t="s">
        <v>67</v>
      </c>
      <c r="B23" s="70"/>
      <c r="D23" s="9">
        <v>0</v>
      </c>
      <c r="F23" s="53" cm="1">
        <f t="array" ref="F23:G23">SUMIFS('درآمد ناشی از تغییر قیمت اوراق'!Q:Q,'درآمد ناشی از تغییر قیمت اوراق'!A:A,'درآمد سرمایه گذاری در صندوق'!A23:$B23)</f>
        <v>-182566257280</v>
      </c>
      <c r="G23">
        <v>0</v>
      </c>
      <c r="H23" s="53" cm="1">
        <f t="array" ref="H23:I23">SUMIFS('درآمد ناشی از فروش'!Q:Q,'درآمد ناشی از فروش'!A:A,'درآمد سرمایه گذاری در صندوق'!A23:$B23)</f>
        <v>0</v>
      </c>
      <c r="I23">
        <v>0</v>
      </c>
      <c r="J23" s="53">
        <f t="shared" si="0"/>
        <v>-182566257280</v>
      </c>
      <c r="L23" s="10">
        <v>4.1500000000000004</v>
      </c>
      <c r="N23" s="9">
        <v>0</v>
      </c>
      <c r="P23" s="57"/>
      <c r="Q23" s="57">
        <v>-182566257280</v>
      </c>
      <c r="S23" s="9">
        <v>0</v>
      </c>
      <c r="U23" s="53">
        <f t="shared" si="1"/>
        <v>-182566257280</v>
      </c>
      <c r="W23" s="10">
        <v>-5.7</v>
      </c>
    </row>
    <row r="24" spans="1:23" ht="21.75" customHeight="1" x14ac:dyDescent="0.2">
      <c r="A24" s="70" t="s">
        <v>63</v>
      </c>
      <c r="B24" s="70"/>
      <c r="D24" s="9">
        <v>0</v>
      </c>
      <c r="F24" s="53" cm="1">
        <f t="array" ref="F24:G24">SUMIFS('درآمد ناشی از تغییر قیمت اوراق'!Q:Q,'درآمد ناشی از تغییر قیمت اوراق'!A:A,'درآمد سرمایه گذاری در صندوق'!A24:$B24)</f>
        <v>37350473087</v>
      </c>
      <c r="G24">
        <v>0</v>
      </c>
      <c r="H24" s="53" cm="1">
        <f t="array" ref="H24:I24">SUMIFS('درآمد ناشی از فروش'!Q:Q,'درآمد ناشی از فروش'!A:A,'درآمد سرمایه گذاری در صندوق'!A24:$B24)</f>
        <v>0</v>
      </c>
      <c r="I24">
        <v>0</v>
      </c>
      <c r="J24" s="53">
        <f t="shared" si="0"/>
        <v>37350473087</v>
      </c>
      <c r="L24" s="10">
        <v>1.28</v>
      </c>
      <c r="N24" s="9">
        <v>0</v>
      </c>
      <c r="P24" s="57"/>
      <c r="Q24" s="57">
        <v>37350473087</v>
      </c>
      <c r="S24" s="9">
        <v>0</v>
      </c>
      <c r="U24" s="53">
        <f t="shared" si="1"/>
        <v>37350473087</v>
      </c>
      <c r="W24" s="10">
        <v>0.97</v>
      </c>
    </row>
    <row r="25" spans="1:23" ht="21.75" customHeight="1" x14ac:dyDescent="0.2">
      <c r="A25" s="70" t="s">
        <v>58</v>
      </c>
      <c r="B25" s="70"/>
      <c r="D25" s="9">
        <v>0</v>
      </c>
      <c r="F25" s="53" cm="1">
        <f t="array" ref="F25:G25">SUMIFS('درآمد ناشی از تغییر قیمت اوراق'!Q:Q,'درآمد ناشی از تغییر قیمت اوراق'!A:A,'درآمد سرمایه گذاری در صندوق'!A25:$B25)</f>
        <v>79881740722</v>
      </c>
      <c r="G25">
        <v>0</v>
      </c>
      <c r="H25" s="53" cm="1">
        <f t="array" ref="H25:I25">SUMIFS('درآمد ناشی از فروش'!Q:Q,'درآمد ناشی از فروش'!A:A,'درآمد سرمایه گذاری در صندوق'!A25:$B25)</f>
        <v>0</v>
      </c>
      <c r="I25">
        <v>0</v>
      </c>
      <c r="J25" s="53">
        <f t="shared" si="0"/>
        <v>79881740722</v>
      </c>
      <c r="L25" s="10">
        <v>1.55</v>
      </c>
      <c r="N25" s="9">
        <v>0</v>
      </c>
      <c r="P25" s="57"/>
      <c r="Q25" s="57">
        <v>79881740722</v>
      </c>
      <c r="S25" s="9">
        <v>0</v>
      </c>
      <c r="U25" s="53">
        <f t="shared" si="1"/>
        <v>79881740722</v>
      </c>
      <c r="W25" s="10">
        <v>2.5</v>
      </c>
    </row>
    <row r="26" spans="1:23" ht="21.75" customHeight="1" x14ac:dyDescent="0.2">
      <c r="A26" s="70" t="s">
        <v>59</v>
      </c>
      <c r="B26" s="70"/>
      <c r="D26" s="9">
        <v>0</v>
      </c>
      <c r="F26" s="53" cm="1">
        <f t="array" ref="F26:G26">SUMIFS('درآمد ناشی از تغییر قیمت اوراق'!Q:Q,'درآمد ناشی از تغییر قیمت اوراق'!A:A,'درآمد سرمایه گذاری در صندوق'!A26:$B26)</f>
        <v>116598513108</v>
      </c>
      <c r="G26">
        <v>0</v>
      </c>
      <c r="H26" s="53" cm="1">
        <f t="array" ref="H26:I26">SUMIFS('درآمد ناشی از فروش'!Q:Q,'درآمد ناشی از فروش'!A:A,'درآمد سرمایه گذاری در صندوق'!A26:$B26)</f>
        <v>0</v>
      </c>
      <c r="I26">
        <v>0</v>
      </c>
      <c r="J26" s="53">
        <f t="shared" si="0"/>
        <v>116598513108</v>
      </c>
      <c r="L26" s="10">
        <v>0.51</v>
      </c>
      <c r="N26" s="9">
        <v>0</v>
      </c>
      <c r="P26" s="57"/>
      <c r="Q26" s="57">
        <v>116598513108</v>
      </c>
      <c r="S26" s="9">
        <v>0</v>
      </c>
      <c r="U26" s="53">
        <f t="shared" si="1"/>
        <v>116598513108</v>
      </c>
      <c r="W26" s="10">
        <v>3.64</v>
      </c>
    </row>
    <row r="27" spans="1:23" ht="21.75" customHeight="1" x14ac:dyDescent="0.2">
      <c r="A27" s="70" t="s">
        <v>57</v>
      </c>
      <c r="B27" s="70"/>
      <c r="D27" s="9">
        <v>0</v>
      </c>
      <c r="F27" s="53" cm="1">
        <f t="array" ref="F27:G27">SUMIFS('درآمد ناشی از تغییر قیمت اوراق'!Q:Q,'درآمد ناشی از تغییر قیمت اوراق'!A:A,'درآمد سرمایه گذاری در صندوق'!A27:$B27)</f>
        <v>2433853653</v>
      </c>
      <c r="G27">
        <v>0</v>
      </c>
      <c r="H27" s="53" cm="1">
        <f t="array" ref="H27:I27">SUMIFS('درآمد ناشی از فروش'!Q:Q,'درآمد ناشی از فروش'!A:A,'درآمد سرمایه گذاری در صندوق'!A27:$B27)</f>
        <v>0</v>
      </c>
      <c r="I27">
        <v>0</v>
      </c>
      <c r="J27" s="53">
        <f t="shared" si="0"/>
        <v>2433853653</v>
      </c>
      <c r="L27" s="10">
        <v>7.0000000000000007E-2</v>
      </c>
      <c r="N27" s="9">
        <v>0</v>
      </c>
      <c r="P27" s="57"/>
      <c r="Q27" s="57">
        <v>2433853653</v>
      </c>
      <c r="S27" s="9">
        <v>0</v>
      </c>
      <c r="U27" s="53">
        <f t="shared" si="1"/>
        <v>2433853653</v>
      </c>
      <c r="W27" s="10">
        <v>0.08</v>
      </c>
    </row>
    <row r="28" spans="1:23" ht="21.75" customHeight="1" x14ac:dyDescent="0.2">
      <c r="A28" s="70" t="s">
        <v>68</v>
      </c>
      <c r="B28" s="70"/>
      <c r="D28" s="9">
        <v>0</v>
      </c>
      <c r="F28" s="53" cm="1">
        <f t="array" ref="F28:G28">SUMIFS('درآمد ناشی از تغییر قیمت اوراق'!Q:Q,'درآمد ناشی از تغییر قیمت اوراق'!A:A,'درآمد سرمایه گذاری در صندوق'!A28:$B28)</f>
        <v>10419921616</v>
      </c>
      <c r="G28">
        <v>0</v>
      </c>
      <c r="H28" s="53" cm="1">
        <f t="array" ref="H28:I28">SUMIFS('درآمد ناشی از فروش'!Q:Q,'درآمد ناشی از فروش'!A:A,'درآمد سرمایه گذاری در صندوق'!A28:$B28)</f>
        <v>0</v>
      </c>
      <c r="I28">
        <v>0</v>
      </c>
      <c r="J28" s="53">
        <f t="shared" si="0"/>
        <v>10419921616</v>
      </c>
      <c r="L28" s="10">
        <v>0.24</v>
      </c>
      <c r="N28" s="9">
        <v>0</v>
      </c>
      <c r="P28" s="57"/>
      <c r="Q28" s="57">
        <v>10419921616</v>
      </c>
      <c r="S28" s="9">
        <v>0</v>
      </c>
      <c r="U28" s="53">
        <f t="shared" si="1"/>
        <v>10419921616</v>
      </c>
      <c r="W28" s="10">
        <v>0.33</v>
      </c>
    </row>
    <row r="29" spans="1:23" ht="21.75" customHeight="1" x14ac:dyDescent="0.2">
      <c r="A29" s="70" t="s">
        <v>62</v>
      </c>
      <c r="B29" s="70"/>
      <c r="D29" s="9">
        <v>0</v>
      </c>
      <c r="F29" s="53" cm="1">
        <f t="array" ref="F29:G29">SUMIFS('درآمد ناشی از تغییر قیمت اوراق'!Q:Q,'درآمد ناشی از تغییر قیمت اوراق'!A:A,'درآمد سرمایه گذاری در صندوق'!A29:$B29)</f>
        <v>225720000</v>
      </c>
      <c r="G29">
        <v>0</v>
      </c>
      <c r="H29" s="53" cm="1">
        <f t="array" ref="H29:I29">SUMIFS('درآمد ناشی از فروش'!Q:Q,'درآمد ناشی از فروش'!A:A,'درآمد سرمایه گذاری در صندوق'!A29:$B29)</f>
        <v>0</v>
      </c>
      <c r="I29">
        <v>0</v>
      </c>
      <c r="J29" s="53">
        <f t="shared" si="0"/>
        <v>225720000</v>
      </c>
      <c r="L29" s="10">
        <v>0.02</v>
      </c>
      <c r="N29" s="9">
        <v>0</v>
      </c>
      <c r="P29" s="57"/>
      <c r="Q29" s="57">
        <v>225720000</v>
      </c>
      <c r="S29" s="9">
        <v>0</v>
      </c>
      <c r="U29" s="53">
        <f t="shared" si="1"/>
        <v>225720000</v>
      </c>
      <c r="W29" s="10">
        <v>0.01</v>
      </c>
    </row>
    <row r="30" spans="1:23" ht="21.75" customHeight="1" x14ac:dyDescent="0.2">
      <c r="A30" s="70" t="s">
        <v>61</v>
      </c>
      <c r="B30" s="70"/>
      <c r="D30" s="9">
        <v>0</v>
      </c>
      <c r="F30" s="53" cm="1">
        <f t="array" ref="F30:G30">SUMIFS('درآمد ناشی از تغییر قیمت اوراق'!Q:Q,'درآمد ناشی از تغییر قیمت اوراق'!A:A,'درآمد سرمایه گذاری در صندوق'!A30:$B30)</f>
        <v>5793112500</v>
      </c>
      <c r="G30">
        <v>0</v>
      </c>
      <c r="H30" s="53" cm="1">
        <f t="array" ref="H30:I30">SUMIFS('درآمد ناشی از فروش'!Q:Q,'درآمد ناشی از فروش'!A:A,'درآمد سرمایه گذاری در صندوق'!A30:$B30)</f>
        <v>0</v>
      </c>
      <c r="I30">
        <v>0</v>
      </c>
      <c r="J30" s="53">
        <f t="shared" si="0"/>
        <v>5793112500</v>
      </c>
      <c r="L30" s="10">
        <v>0.2</v>
      </c>
      <c r="N30" s="9">
        <v>0</v>
      </c>
      <c r="P30" s="57"/>
      <c r="Q30" s="57">
        <v>5793112500</v>
      </c>
      <c r="S30" s="9">
        <v>0</v>
      </c>
      <c r="U30" s="53">
        <f t="shared" si="1"/>
        <v>5793112500</v>
      </c>
      <c r="W30" s="10">
        <v>0.18</v>
      </c>
    </row>
    <row r="31" spans="1:23" ht="21.75" customHeight="1" x14ac:dyDescent="0.2">
      <c r="A31" s="70" t="s">
        <v>74</v>
      </c>
      <c r="B31" s="70"/>
      <c r="D31" s="9">
        <v>0</v>
      </c>
      <c r="F31" s="53" cm="1">
        <f t="array" ref="F31:G31">SUMIFS('درآمد ناشی از تغییر قیمت اوراق'!Q:Q,'درآمد ناشی از تغییر قیمت اوراق'!A:A,'درآمد سرمایه گذاری در صندوق'!A31:$B31)</f>
        <v>19045234626</v>
      </c>
      <c r="G31">
        <v>0</v>
      </c>
      <c r="H31" s="53" cm="1">
        <f t="array" ref="H31:I31">SUMIFS('درآمد ناشی از فروش'!Q:Q,'درآمد ناشی از فروش'!A:A,'درآمد سرمایه گذاری در صندوق'!A31:$B31)</f>
        <v>0</v>
      </c>
      <c r="I31">
        <v>0</v>
      </c>
      <c r="J31" s="53">
        <f t="shared" si="0"/>
        <v>19045234626</v>
      </c>
      <c r="L31" s="10">
        <v>0.55000000000000004</v>
      </c>
      <c r="N31" s="9">
        <v>0</v>
      </c>
      <c r="P31" s="57"/>
      <c r="Q31" s="57">
        <f>19045236631-20005</f>
        <v>19045216626</v>
      </c>
      <c r="S31" s="9">
        <v>0</v>
      </c>
      <c r="U31" s="53">
        <f t="shared" si="1"/>
        <v>19045216626</v>
      </c>
      <c r="W31" s="10">
        <v>0.6</v>
      </c>
    </row>
    <row r="32" spans="1:23" ht="21.75" customHeight="1" x14ac:dyDescent="0.2">
      <c r="A32" s="70" t="s">
        <v>72</v>
      </c>
      <c r="B32" s="70"/>
      <c r="D32" s="9">
        <v>0</v>
      </c>
      <c r="F32" s="53" cm="1">
        <f t="array" ref="F32:G32">SUMIFS('درآمد ناشی از تغییر قیمت اوراق'!Q:Q,'درآمد ناشی از تغییر قیمت اوراق'!A:A,'درآمد سرمایه گذاری در صندوق'!A32:$B32)</f>
        <v>34189312896</v>
      </c>
      <c r="G32">
        <v>0</v>
      </c>
      <c r="H32" s="53" cm="1">
        <f t="array" ref="H32:I32">SUMIFS('درآمد ناشی از فروش'!Q:Q,'درآمد ناشی از فروش'!A:A,'درآمد سرمایه گذاری در صندوق'!A32:$B32)</f>
        <v>0</v>
      </c>
      <c r="I32">
        <v>0</v>
      </c>
      <c r="J32" s="53">
        <f t="shared" si="0"/>
        <v>34189312896</v>
      </c>
      <c r="L32" s="10">
        <v>1.05</v>
      </c>
      <c r="N32" s="9">
        <v>0</v>
      </c>
      <c r="P32" s="57"/>
      <c r="Q32" s="57">
        <v>34189312896</v>
      </c>
      <c r="S32" s="9">
        <v>0</v>
      </c>
      <c r="U32" s="53">
        <f t="shared" si="1"/>
        <v>34189312896</v>
      </c>
      <c r="W32" s="10">
        <v>1.07</v>
      </c>
    </row>
    <row r="33" spans="1:23" ht="21.75" customHeight="1" x14ac:dyDescent="0.2">
      <c r="A33" s="72" t="s">
        <v>60</v>
      </c>
      <c r="B33" s="72"/>
      <c r="D33" s="13">
        <v>0</v>
      </c>
      <c r="F33" s="53" cm="1">
        <f t="array" ref="F33:G33">SUMIFS('درآمد ناشی از تغییر قیمت اوراق'!Q:Q,'درآمد ناشی از تغییر قیمت اوراق'!A:A,'درآمد سرمایه گذاری در صندوق'!A33:$B33)</f>
        <v>-779073750</v>
      </c>
      <c r="G33">
        <v>0</v>
      </c>
      <c r="H33" s="53" cm="1">
        <f t="array" ref="H33:I33">SUMIFS('درآمد ناشی از فروش'!Q:Q,'درآمد ناشی از فروش'!A:A,'درآمد سرمایه گذاری در صندوق'!A33:$B33)</f>
        <v>0</v>
      </c>
      <c r="I33">
        <v>0</v>
      </c>
      <c r="J33" s="53">
        <f t="shared" si="0"/>
        <v>-779073750</v>
      </c>
      <c r="L33" s="14">
        <v>-0.18</v>
      </c>
      <c r="N33" s="13">
        <v>0</v>
      </c>
      <c r="P33" s="57"/>
      <c r="Q33" s="58">
        <v>-779073750</v>
      </c>
      <c r="S33" s="13">
        <v>0</v>
      </c>
      <c r="U33" s="53">
        <f t="shared" si="1"/>
        <v>-779073750</v>
      </c>
      <c r="W33" s="14">
        <v>-0.02</v>
      </c>
    </row>
    <row r="34" spans="1:23" ht="21.75" customHeight="1" x14ac:dyDescent="0.2">
      <c r="A34" s="74" t="s">
        <v>34</v>
      </c>
      <c r="B34" s="74"/>
      <c r="D34" s="16">
        <v>0</v>
      </c>
      <c r="F34" s="16">
        <f>SUM(F9:F33)</f>
        <v>340222394901</v>
      </c>
      <c r="H34" s="16">
        <v>0</v>
      </c>
      <c r="J34" s="16">
        <f>SUM(J9:J33)</f>
        <v>340222394901</v>
      </c>
      <c r="L34" s="17">
        <v>14.56</v>
      </c>
      <c r="N34" s="16">
        <v>0</v>
      </c>
      <c r="Q34" s="16">
        <f>SUM(Q9:Q33)</f>
        <v>340222376901</v>
      </c>
      <c r="S34" s="16">
        <v>0</v>
      </c>
      <c r="U34" s="16">
        <f>SUM(U9:U33)</f>
        <v>340222376901</v>
      </c>
      <c r="W34" s="17">
        <v>10.37</v>
      </c>
    </row>
  </sheetData>
  <mergeCells count="35">
    <mergeCell ref="A34:B34"/>
    <mergeCell ref="A31:B31"/>
    <mergeCell ref="A32:B32"/>
    <mergeCell ref="A33:B33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J7:L7"/>
    <mergeCell ref="U7:W7"/>
    <mergeCell ref="A8:B8"/>
    <mergeCell ref="A9:B9"/>
    <mergeCell ref="A10:B10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7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T28"/>
  <sheetViews>
    <sheetView rightToLeft="1" topLeftCell="A3" zoomScaleNormal="100" workbookViewId="0">
      <selection activeCell="F30" sqref="F30"/>
    </sheetView>
  </sheetViews>
  <sheetFormatPr defaultRowHeight="12.75" x14ac:dyDescent="0.2"/>
  <cols>
    <col min="1" max="1" width="5.140625" customWidth="1"/>
    <col min="2" max="2" width="22.7109375" customWidth="1"/>
    <col min="3" max="3" width="1.28515625" customWidth="1"/>
    <col min="4" max="4" width="17.5703125" customWidth="1"/>
    <col min="5" max="5" width="1.28515625" customWidth="1"/>
    <col min="6" max="6" width="21.85546875" customWidth="1"/>
    <col min="7" max="7" width="1.28515625" customWidth="1"/>
    <col min="8" max="8" width="15.7109375" bestFit="1" customWidth="1"/>
    <col min="9" max="9" width="1.28515625" customWidth="1"/>
    <col min="10" max="10" width="19.42578125" customWidth="1"/>
    <col min="11" max="11" width="1.28515625" customWidth="1"/>
    <col min="12" max="12" width="21.7109375" customWidth="1"/>
    <col min="13" max="13" width="1.28515625" customWidth="1"/>
    <col min="14" max="14" width="21.140625" customWidth="1"/>
    <col min="15" max="15" width="1.28515625" customWidth="1"/>
    <col min="16" max="16" width="19" customWidth="1"/>
    <col min="17" max="17" width="1.28515625" customWidth="1"/>
    <col min="18" max="18" width="19.42578125" customWidth="1"/>
    <col min="19" max="19" width="0.28515625" customWidth="1"/>
    <col min="20" max="20" width="13.85546875" bestFit="1" customWidth="1"/>
  </cols>
  <sheetData>
    <row r="1" spans="1:20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20" ht="21.75" customHeight="1" x14ac:dyDescent="0.2">
      <c r="A2" s="63" t="s">
        <v>185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20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20" ht="14.45" customHeight="1" x14ac:dyDescent="0.2"/>
    <row r="5" spans="1:20" ht="14.45" customHeight="1" x14ac:dyDescent="0.2">
      <c r="A5" s="1" t="s">
        <v>216</v>
      </c>
      <c r="B5" s="65" t="s">
        <v>217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20" ht="14.45" customHeight="1" x14ac:dyDescent="0.2">
      <c r="D6" s="66" t="s">
        <v>204</v>
      </c>
      <c r="E6" s="66"/>
      <c r="F6" s="66"/>
      <c r="G6" s="66"/>
      <c r="H6" s="66"/>
      <c r="I6" s="66"/>
      <c r="J6" s="66"/>
      <c r="L6" s="66" t="s">
        <v>205</v>
      </c>
      <c r="M6" s="66"/>
      <c r="N6" s="66"/>
      <c r="O6" s="66"/>
      <c r="P6" s="66"/>
      <c r="Q6" s="66"/>
      <c r="R6" s="66"/>
    </row>
    <row r="7" spans="1:20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0" ht="14.45" customHeight="1" x14ac:dyDescent="0.2">
      <c r="A8" s="66" t="s">
        <v>218</v>
      </c>
      <c r="B8" s="66"/>
      <c r="D8" s="2" t="s">
        <v>219</v>
      </c>
      <c r="F8" s="2" t="s">
        <v>208</v>
      </c>
      <c r="H8" s="2" t="s">
        <v>209</v>
      </c>
      <c r="J8" s="2" t="s">
        <v>34</v>
      </c>
      <c r="L8" s="2" t="s">
        <v>219</v>
      </c>
      <c r="N8" s="2" t="s">
        <v>208</v>
      </c>
      <c r="P8" s="2" t="s">
        <v>209</v>
      </c>
      <c r="R8" s="38" t="s">
        <v>34</v>
      </c>
    </row>
    <row r="9" spans="1:20" ht="21.75" customHeight="1" x14ac:dyDescent="0.2">
      <c r="A9" s="68" t="s">
        <v>111</v>
      </c>
      <c r="B9" s="68"/>
      <c r="D9" s="6" cm="1">
        <f t="array" ref="D9:E9">SUMIFS('سود اوراق بهادار'!T:T,'سود اوراق بهادار'!A:A,'درآمد سرمایه گذاری در اوراق به'!A9:$B9)</f>
        <v>11689983445</v>
      </c>
      <c r="E9">
        <v>0</v>
      </c>
      <c r="F9" s="6" cm="1">
        <f t="array" ref="F9:G9">SUMIFS('درآمد ناشی از تغییر قیمت اوراق'!Q:Q,'درآمد ناشی از تغییر قیمت اوراق'!A:A,'درآمد سرمایه گذاری در اوراق به'!A9:$B9)</f>
        <v>0</v>
      </c>
      <c r="G9">
        <v>0</v>
      </c>
      <c r="H9" s="6" cm="1">
        <f t="array" ref="H9:I9">SUMIFS('درآمد ناشی از فروش'!Q:Q,'درآمد ناشی از فروش'!A:A,'درآمد سرمایه گذاری در اوراق به'!A9:$B9)</f>
        <v>63437500</v>
      </c>
      <c r="I9">
        <v>0</v>
      </c>
      <c r="J9" s="6">
        <f>D9+F9+H9</f>
        <v>11753420945</v>
      </c>
      <c r="L9" s="6">
        <v>11689983445</v>
      </c>
      <c r="N9" s="6">
        <v>0</v>
      </c>
      <c r="P9" s="6">
        <v>63437500</v>
      </c>
      <c r="R9" s="9">
        <f>L9+N9+P9</f>
        <v>11753420945</v>
      </c>
      <c r="T9" s="20"/>
    </row>
    <row r="10" spans="1:20" ht="21.75" customHeight="1" x14ac:dyDescent="0.2">
      <c r="A10" s="70" t="s">
        <v>220</v>
      </c>
      <c r="B10" s="70"/>
      <c r="D10" s="53" cm="1">
        <f t="array" ref="D10:E10">SUMIFS('سود اوراق بهادار'!T:T,'سود اوراق بهادار'!A:A,'درآمد سرمایه گذاری در اوراق به'!A10:$B10)</f>
        <v>17506126473</v>
      </c>
      <c r="E10">
        <v>0</v>
      </c>
      <c r="F10" s="53" cm="1">
        <f t="array" ref="F10:G10">SUMIFS('درآمد ناشی از تغییر قیمت اوراق'!Q:Q,'درآمد ناشی از تغییر قیمت اوراق'!A:A,'درآمد سرمایه گذاری در اوراق به'!A10:$B10)</f>
        <v>0</v>
      </c>
      <c r="G10">
        <v>0</v>
      </c>
      <c r="H10" s="53" cm="1">
        <f t="array" ref="H10:I10">SUMIFS('درآمد ناشی از فروش'!Q:Q,'درآمد ناشی از فروش'!A:A,'درآمد سرمایه گذاری در اوراق به'!A10:$B10)</f>
        <v>-49267345062</v>
      </c>
      <c r="I10">
        <v>0</v>
      </c>
      <c r="J10" s="53">
        <f t="shared" ref="J10:J27" si="0">D10+F10+H10</f>
        <v>-31761218589</v>
      </c>
      <c r="L10" s="9">
        <v>17506126473</v>
      </c>
      <c r="N10" s="9">
        <v>0</v>
      </c>
      <c r="P10" s="9">
        <v>-49267345062</v>
      </c>
      <c r="R10" s="9">
        <f t="shared" ref="R10:R27" si="1">L10+N10+P10</f>
        <v>-31761218589</v>
      </c>
    </row>
    <row r="11" spans="1:20" ht="21.75" customHeight="1" x14ac:dyDescent="0.2">
      <c r="A11" s="70" t="s">
        <v>141</v>
      </c>
      <c r="B11" s="70"/>
      <c r="D11" s="53" cm="1">
        <f t="array" ref="D11:E11">SUMIFS('سود اوراق بهادار'!T:T,'سود اوراق بهادار'!A:A,'درآمد سرمایه گذاری در اوراق به'!A11:$B11)</f>
        <v>28788726567</v>
      </c>
      <c r="E11">
        <v>0</v>
      </c>
      <c r="F11" s="53" cm="1">
        <f t="array" ref="F11:G11">SUMIFS('درآمد ناشی از تغییر قیمت اوراق'!Q:Q,'درآمد ناشی از تغییر قیمت اوراق'!A:A,'درآمد سرمایه گذاری در اوراق به'!A11:$B11)</f>
        <v>-181250000</v>
      </c>
      <c r="G11">
        <v>0</v>
      </c>
      <c r="H11" s="53" cm="1">
        <f t="array" ref="H11:I11">SUMIFS('درآمد ناشی از فروش'!Q:Q,'درآمد ناشی از فروش'!A:A,'درآمد سرمایه گذاری در اوراق به'!A11:$B11)</f>
        <v>0</v>
      </c>
      <c r="I11">
        <v>0</v>
      </c>
      <c r="J11" s="53">
        <f t="shared" si="0"/>
        <v>28607476567</v>
      </c>
      <c r="L11" s="9">
        <v>28788726567</v>
      </c>
      <c r="N11" s="9">
        <v>-181250000</v>
      </c>
      <c r="P11" s="9">
        <v>0</v>
      </c>
      <c r="R11" s="9">
        <f t="shared" si="1"/>
        <v>28607476567</v>
      </c>
    </row>
    <row r="12" spans="1:20" ht="21.75" customHeight="1" x14ac:dyDescent="0.2">
      <c r="A12" s="70" t="s">
        <v>135</v>
      </c>
      <c r="B12" s="70"/>
      <c r="D12" s="53" cm="1">
        <f t="array" ref="D12:E12">SUMIFS('سود اوراق بهادار'!T:T,'سود اوراق بهادار'!A:A,'درآمد سرمایه گذاری در اوراق به'!A12:$B12)</f>
        <v>1248570077439</v>
      </c>
      <c r="E12">
        <v>0</v>
      </c>
      <c r="F12" s="53" cm="1">
        <f t="array" ref="F12:G12">SUMIFS('درآمد ناشی از تغییر قیمت اوراق'!Q:Q,'درآمد ناشی از تغییر قیمت اوراق'!A:A,'درآمد سرمایه گذاری در اوراق به'!A12:$B12)</f>
        <v>-1005387638862</v>
      </c>
      <c r="G12">
        <v>0</v>
      </c>
      <c r="H12" s="53" cm="1">
        <f t="array" ref="H12:I12">SUMIFS('درآمد ناشی از فروش'!Q:Q,'درآمد ناشی از فروش'!A:A,'درآمد سرمایه گذاری در اوراق به'!A12:$B12)</f>
        <v>0</v>
      </c>
      <c r="I12">
        <v>0</v>
      </c>
      <c r="J12" s="53">
        <f t="shared" si="0"/>
        <v>243182438577</v>
      </c>
      <c r="L12" s="9">
        <v>1248570077439</v>
      </c>
      <c r="N12" s="9">
        <v>-1005387638862</v>
      </c>
      <c r="P12" s="9">
        <v>0</v>
      </c>
      <c r="R12" s="9">
        <f t="shared" si="1"/>
        <v>243182438577</v>
      </c>
    </row>
    <row r="13" spans="1:20" ht="21.75" customHeight="1" x14ac:dyDescent="0.2">
      <c r="A13" s="70" t="s">
        <v>132</v>
      </c>
      <c r="B13" s="70"/>
      <c r="D13" s="53" cm="1">
        <f t="array" ref="D13:E13">SUMIFS('سود اوراق بهادار'!T:T,'سود اوراق بهادار'!A:A,'درآمد سرمایه گذاری در اوراق به'!A13:$B13)</f>
        <v>233985215298</v>
      </c>
      <c r="E13">
        <v>0</v>
      </c>
      <c r="F13" s="53" cm="1">
        <f t="array" ref="F13:G13">SUMIFS('درآمد ناشی از تغییر قیمت اوراق'!Q:Q,'درآمد ناشی از تغییر قیمت اوراق'!A:A,'درآمد سرمایه گذاری در اوراق به'!A13:$B13)</f>
        <v>-239280477447</v>
      </c>
      <c r="G13">
        <v>0</v>
      </c>
      <c r="H13" s="53" cm="1">
        <f t="array" ref="H13:I13">SUMIFS('درآمد ناشی از فروش'!Q:Q,'درآمد ناشی از فروش'!A:A,'درآمد سرمایه گذاری در اوراق به'!A13:$B13)</f>
        <v>0</v>
      </c>
      <c r="I13">
        <v>0</v>
      </c>
      <c r="J13" s="53">
        <f t="shared" si="0"/>
        <v>-5295262149</v>
      </c>
      <c r="L13" s="9">
        <v>233985215298</v>
      </c>
      <c r="N13" s="9">
        <v>-239280477447</v>
      </c>
      <c r="P13" s="9">
        <v>0</v>
      </c>
      <c r="R13" s="9">
        <f t="shared" si="1"/>
        <v>-5295262149</v>
      </c>
    </row>
    <row r="14" spans="1:20" ht="21.75" customHeight="1" x14ac:dyDescent="0.2">
      <c r="A14" s="70" t="s">
        <v>117</v>
      </c>
      <c r="B14" s="70"/>
      <c r="D14" s="53" cm="1">
        <f t="array" ref="D14:E14">SUMIFS('سود اوراق بهادار'!T:T,'سود اوراق بهادار'!A:A,'درآمد سرمایه گذاری در اوراق به'!A14:$B14)</f>
        <v>43265262240</v>
      </c>
      <c r="E14">
        <v>0</v>
      </c>
      <c r="F14" s="53" cm="1">
        <f t="array" ref="F14:G14">SUMIFS('درآمد ناشی از تغییر قیمت اوراق'!Q:Q,'درآمد ناشی از تغییر قیمت اوراق'!A:A,'درآمد سرمایه گذاری در اوراق به'!A14:$B14)</f>
        <v>0</v>
      </c>
      <c r="G14">
        <v>0</v>
      </c>
      <c r="H14" s="53" cm="1">
        <f t="array" ref="H14:I14">SUMIFS('درآمد ناشی از فروش'!Q:Q,'درآمد ناشی از فروش'!A:A,'درآمد سرمایه گذاری در اوراق به'!A14:$B14)</f>
        <v>0</v>
      </c>
      <c r="I14">
        <v>0</v>
      </c>
      <c r="J14" s="53">
        <f t="shared" si="0"/>
        <v>43265262240</v>
      </c>
      <c r="L14" s="9">
        <v>43265262240</v>
      </c>
      <c r="N14" s="9">
        <v>0</v>
      </c>
      <c r="P14" s="9">
        <v>0</v>
      </c>
      <c r="R14" s="9">
        <f t="shared" si="1"/>
        <v>43265262240</v>
      </c>
    </row>
    <row r="15" spans="1:20" ht="21.75" customHeight="1" x14ac:dyDescent="0.2">
      <c r="A15" s="70" t="s">
        <v>129</v>
      </c>
      <c r="B15" s="70"/>
      <c r="D15" s="53" cm="1">
        <f t="array" ref="D15:E15">SUMIFS('سود اوراق بهادار'!T:T,'سود اوراق بهادار'!A:A,'درآمد سرمایه گذاری در اوراق به'!A15:$B15)</f>
        <v>43373288205</v>
      </c>
      <c r="E15">
        <v>0</v>
      </c>
      <c r="F15" s="53" cm="1">
        <f t="array" ref="F15:G15">SUMIFS('درآمد ناشی از تغییر قیمت اوراق'!Q:Q,'درآمد ناشی از تغییر قیمت اوراق'!A:A,'درآمد سرمایه گذاری در اوراق به'!A15:$B15)</f>
        <v>-29616356061</v>
      </c>
      <c r="G15">
        <v>0</v>
      </c>
      <c r="H15" s="53" cm="1">
        <f t="array" ref="H15:I15">SUMIFS('درآمد ناشی از فروش'!Q:Q,'درآمد ناشی از فروش'!A:A,'درآمد سرمایه گذاری در اوراق به'!A15:$B15)</f>
        <v>0</v>
      </c>
      <c r="I15">
        <v>0</v>
      </c>
      <c r="J15" s="53">
        <f t="shared" si="0"/>
        <v>13756932144</v>
      </c>
      <c r="L15" s="9">
        <v>43373288205</v>
      </c>
      <c r="N15" s="9">
        <v>-29616356061</v>
      </c>
      <c r="P15" s="9">
        <v>0</v>
      </c>
      <c r="R15" s="9">
        <f t="shared" si="1"/>
        <v>13756932144</v>
      </c>
    </row>
    <row r="16" spans="1:20" ht="21.75" customHeight="1" x14ac:dyDescent="0.2">
      <c r="A16" s="70" t="s">
        <v>126</v>
      </c>
      <c r="B16" s="70"/>
      <c r="D16" s="53" cm="1">
        <f t="array" ref="D16:E16">SUMIFS('سود اوراق بهادار'!T:T,'سود اوراق بهادار'!A:A,'درآمد سرمایه گذاری در اوراق به'!A16:$B16)</f>
        <v>36266034077</v>
      </c>
      <c r="E16">
        <v>0</v>
      </c>
      <c r="F16" s="53" cm="1">
        <f t="array" ref="F16:G16">SUMIFS('درآمد ناشی از تغییر قیمت اوراق'!Q:Q,'درآمد ناشی از تغییر قیمت اوراق'!A:A,'درآمد سرمایه گذاری در اوراق به'!A16:$B16)</f>
        <v>8468464812</v>
      </c>
      <c r="G16">
        <v>0</v>
      </c>
      <c r="H16" s="53" cm="1">
        <f t="array" ref="H16:I16">SUMIFS('درآمد ناشی از فروش'!Q:Q,'درآمد ناشی از فروش'!A:A,'درآمد سرمایه گذاری در اوراق به'!A16:$B16)</f>
        <v>0</v>
      </c>
      <c r="I16">
        <v>0</v>
      </c>
      <c r="J16" s="53">
        <f t="shared" si="0"/>
        <v>44734498889</v>
      </c>
      <c r="L16" s="9">
        <v>36266034077</v>
      </c>
      <c r="N16" s="9">
        <v>8468464812</v>
      </c>
      <c r="P16" s="9">
        <v>0</v>
      </c>
      <c r="R16" s="9">
        <f t="shared" si="1"/>
        <v>44734498889</v>
      </c>
    </row>
    <row r="17" spans="1:18" ht="21.75" customHeight="1" x14ac:dyDescent="0.2">
      <c r="A17" s="70" t="s">
        <v>123</v>
      </c>
      <c r="B17" s="70"/>
      <c r="D17" s="53" cm="1">
        <f t="array" ref="D17:E17">SUMIFS('سود اوراق بهادار'!T:T,'سود اوراق بهادار'!A:A,'درآمد سرمایه گذاری در اوراق به'!A17:$B17)</f>
        <v>13712443896</v>
      </c>
      <c r="E17">
        <v>0</v>
      </c>
      <c r="F17" s="53" cm="1">
        <f t="array" ref="F17:G17">SUMIFS('درآمد ناشی از تغییر قیمت اوراق'!Q:Q,'درآمد ناشی از تغییر قیمت اوراق'!A:A,'درآمد سرمایه گذاری در اوراق به'!A17:$B17)</f>
        <v>-25797603336</v>
      </c>
      <c r="G17">
        <v>0</v>
      </c>
      <c r="H17" s="53" cm="1">
        <f t="array" ref="H17:I17">SUMIFS('درآمد ناشی از فروش'!Q:Q,'درآمد ناشی از فروش'!A:A,'درآمد سرمایه گذاری در اوراق به'!A17:$B17)</f>
        <v>0</v>
      </c>
      <c r="I17">
        <v>0</v>
      </c>
      <c r="J17" s="53">
        <f t="shared" si="0"/>
        <v>-12085159440</v>
      </c>
      <c r="L17" s="9">
        <v>13712443896</v>
      </c>
      <c r="N17" s="9">
        <v>-25797603336</v>
      </c>
      <c r="P17" s="9">
        <v>0</v>
      </c>
      <c r="R17" s="9">
        <f t="shared" si="1"/>
        <v>-12085159440</v>
      </c>
    </row>
    <row r="18" spans="1:18" ht="21.75" customHeight="1" x14ac:dyDescent="0.2">
      <c r="A18" s="70" t="s">
        <v>120</v>
      </c>
      <c r="B18" s="70"/>
      <c r="D18" s="53" cm="1">
        <f t="array" ref="D18:E18">SUMIFS('سود اوراق بهادار'!T:T,'سود اوراق بهادار'!A:A,'درآمد سرمایه گذاری در اوراق به'!A18:$B18)</f>
        <v>6447897945</v>
      </c>
      <c r="E18">
        <v>0</v>
      </c>
      <c r="F18" s="53" cm="1">
        <f t="array" ref="F18:G18">SUMIFS('درآمد ناشی از تغییر قیمت اوراق'!Q:Q,'درآمد ناشی از تغییر قیمت اوراق'!A:A,'درآمد سرمایه گذاری در اوراق به'!A18:$B18)</f>
        <v>0</v>
      </c>
      <c r="G18">
        <v>0</v>
      </c>
      <c r="H18" s="53" cm="1">
        <f t="array" ref="H18:I18">SUMIFS('درآمد ناشی از فروش'!Q:Q,'درآمد ناشی از فروش'!A:A,'درآمد سرمایه گذاری در اوراق به'!A18:$B18)</f>
        <v>0</v>
      </c>
      <c r="I18">
        <v>0</v>
      </c>
      <c r="J18" s="53">
        <f t="shared" si="0"/>
        <v>6447897945</v>
      </c>
      <c r="L18" s="9">
        <v>6447897945</v>
      </c>
      <c r="N18" s="9">
        <v>0</v>
      </c>
      <c r="P18" s="9">
        <v>0</v>
      </c>
      <c r="R18" s="9">
        <f t="shared" si="1"/>
        <v>6447897945</v>
      </c>
    </row>
    <row r="19" spans="1:18" ht="21.75" customHeight="1" x14ac:dyDescent="0.2">
      <c r="A19" s="70" t="s">
        <v>109</v>
      </c>
      <c r="B19" s="70"/>
      <c r="D19" s="53" cm="1">
        <f t="array" ref="D19:E19">SUMIFS('سود اوراق بهادار'!T:T,'سود اوراق بهادار'!A:A,'درآمد سرمایه گذاری در اوراق به'!A19:$B19)</f>
        <v>38415999022</v>
      </c>
      <c r="E19">
        <v>0</v>
      </c>
      <c r="F19" s="53" cm="1">
        <f t="array" ref="F19:G19">SUMIFS('درآمد ناشی از تغییر قیمت اوراق'!Q:Q,'درآمد ناشی از تغییر قیمت اوراق'!A:A,'درآمد سرمایه گذاری در اوراق به'!A19:$B19)</f>
        <v>0</v>
      </c>
      <c r="G19">
        <v>0</v>
      </c>
      <c r="H19" s="53" cm="1">
        <f t="array" ref="H19:I19">SUMIFS('درآمد ناشی از فروش'!Q:Q,'درآمد ناشی از فروش'!A:A,'درآمد سرمایه گذاری در اوراق به'!A19:$B19)</f>
        <v>0</v>
      </c>
      <c r="I19">
        <v>0</v>
      </c>
      <c r="J19" s="53">
        <f t="shared" si="0"/>
        <v>38415999022</v>
      </c>
      <c r="L19" s="9">
        <v>38415999022</v>
      </c>
      <c r="N19" s="9">
        <v>0</v>
      </c>
      <c r="P19" s="9">
        <v>0</v>
      </c>
      <c r="R19" s="9">
        <f t="shared" si="1"/>
        <v>38415999022</v>
      </c>
    </row>
    <row r="20" spans="1:18" ht="21.75" customHeight="1" x14ac:dyDescent="0.2">
      <c r="A20" s="70" t="s">
        <v>114</v>
      </c>
      <c r="B20" s="70"/>
      <c r="D20" s="53" cm="1">
        <f t="array" ref="D20:E20">SUMIFS('سود اوراق بهادار'!T:T,'سود اوراق بهادار'!A:A,'درآمد سرمایه گذاری در اوراق به'!A20:$B20)</f>
        <v>55770504219</v>
      </c>
      <c r="E20">
        <v>0</v>
      </c>
      <c r="F20" s="53" cm="1">
        <f t="array" ref="F20:G20">SUMIFS('درآمد ناشی از تغییر قیمت اوراق'!Q:Q,'درآمد ناشی از تغییر قیمت اوراق'!A:A,'درآمد سرمایه گذاری در اوراق به'!A20:$B20)</f>
        <v>0</v>
      </c>
      <c r="G20">
        <v>0</v>
      </c>
      <c r="H20" s="53" cm="1">
        <f t="array" ref="H20:I20">SUMIFS('درآمد ناشی از فروش'!Q:Q,'درآمد ناشی از فروش'!A:A,'درآمد سرمایه گذاری در اوراق به'!A20:$B20)</f>
        <v>0</v>
      </c>
      <c r="I20">
        <v>0</v>
      </c>
      <c r="J20" s="53">
        <f t="shared" si="0"/>
        <v>55770504219</v>
      </c>
      <c r="L20" s="9">
        <v>55770504219</v>
      </c>
      <c r="N20" s="9">
        <v>0</v>
      </c>
      <c r="P20" s="9">
        <v>0</v>
      </c>
      <c r="R20" s="9">
        <f t="shared" si="1"/>
        <v>55770504219</v>
      </c>
    </row>
    <row r="21" spans="1:18" ht="21.75" customHeight="1" x14ac:dyDescent="0.2">
      <c r="A21" s="70" t="s">
        <v>94</v>
      </c>
      <c r="B21" s="70"/>
      <c r="D21" s="53" cm="1">
        <f t="array" ref="D21:E21">SUMIFS('سود اوراق بهادار'!T:T,'سود اوراق بهادار'!A:A,'درآمد سرمایه گذاری در اوراق به'!A21:$B21)</f>
        <v>0</v>
      </c>
      <c r="E21">
        <v>0</v>
      </c>
      <c r="F21" s="53" cm="1">
        <f t="array" ref="F21:G21">SUMIFS('درآمد ناشی از تغییر قیمت اوراق'!Q:Q,'درآمد ناشی از تغییر قیمت اوراق'!A:A,'درآمد سرمایه گذاری در اوراق به'!A21:$B21)</f>
        <v>-34357771525</v>
      </c>
      <c r="G21">
        <v>0</v>
      </c>
      <c r="H21" s="53" cm="1">
        <f t="array" ref="H21:I21">SUMIFS('درآمد ناشی از فروش'!Q:Q,'درآمد ناشی از فروش'!A:A,'درآمد سرمایه گذاری در اوراق به'!A21:$B21)</f>
        <v>0</v>
      </c>
      <c r="I21">
        <v>0</v>
      </c>
      <c r="J21" s="53">
        <f t="shared" si="0"/>
        <v>-34357771525</v>
      </c>
      <c r="L21" s="9">
        <v>0</v>
      </c>
      <c r="N21" s="9">
        <v>-34357771525</v>
      </c>
      <c r="P21" s="9">
        <v>0</v>
      </c>
      <c r="R21" s="9">
        <f t="shared" si="1"/>
        <v>-34357771525</v>
      </c>
    </row>
    <row r="22" spans="1:18" ht="21.75" customHeight="1" x14ac:dyDescent="0.2">
      <c r="A22" s="70" t="s">
        <v>103</v>
      </c>
      <c r="B22" s="70"/>
      <c r="D22" s="53" cm="1">
        <f t="array" ref="D22:E22">SUMIFS('سود اوراق بهادار'!T:T,'سود اوراق بهادار'!A:A,'درآمد سرمایه گذاری در اوراق به'!A22:$B22)</f>
        <v>0</v>
      </c>
      <c r="E22">
        <v>0</v>
      </c>
      <c r="F22" s="53" cm="1">
        <f t="array" ref="F22:G22">SUMIFS('درآمد ناشی از تغییر قیمت اوراق'!Q:Q,'درآمد ناشی از تغییر قیمت اوراق'!A:A,'درآمد سرمایه گذاری در اوراق به'!A22:$B22)</f>
        <v>29342439519</v>
      </c>
      <c r="G22">
        <v>0</v>
      </c>
      <c r="H22" s="53" cm="1">
        <f t="array" ref="H22:I22">SUMIFS('درآمد ناشی از فروش'!Q:Q,'درآمد ناشی از فروش'!A:A,'درآمد سرمایه گذاری در اوراق به'!A22:$B22)</f>
        <v>0</v>
      </c>
      <c r="I22">
        <v>0</v>
      </c>
      <c r="J22" s="53">
        <f t="shared" si="0"/>
        <v>29342439519</v>
      </c>
      <c r="L22" s="9">
        <v>0</v>
      </c>
      <c r="N22" s="9">
        <v>29342439519</v>
      </c>
      <c r="P22" s="9">
        <v>0</v>
      </c>
      <c r="R22" s="9">
        <f t="shared" si="1"/>
        <v>29342439519</v>
      </c>
    </row>
    <row r="23" spans="1:18" ht="21.75" customHeight="1" x14ac:dyDescent="0.2">
      <c r="A23" s="70" t="s">
        <v>106</v>
      </c>
      <c r="B23" s="70"/>
      <c r="D23" s="53" cm="1">
        <f t="array" ref="D23:E23">SUMIFS('سود اوراق بهادار'!T:T,'سود اوراق بهادار'!A:A,'درآمد سرمایه گذاری در اوراق به'!A23:$B23)</f>
        <v>0</v>
      </c>
      <c r="E23">
        <v>0</v>
      </c>
      <c r="F23" s="53" cm="1">
        <f t="array" ref="F23:G23">SUMIFS('درآمد ناشی از تغییر قیمت اوراق'!Q:Q,'درآمد ناشی از تغییر قیمت اوراق'!A:A,'درآمد سرمایه گذاری در اوراق به'!A23:$B23)</f>
        <v>-52239477477</v>
      </c>
      <c r="G23">
        <v>0</v>
      </c>
      <c r="H23" s="53" cm="1">
        <f t="array" ref="H23:I23">SUMIFS('درآمد ناشی از فروش'!Q:Q,'درآمد ناشی از فروش'!A:A,'درآمد سرمایه گذاری در اوراق به'!A23:$B23)</f>
        <v>0</v>
      </c>
      <c r="I23">
        <v>0</v>
      </c>
      <c r="J23" s="53">
        <f t="shared" si="0"/>
        <v>-52239477477</v>
      </c>
      <c r="L23" s="9">
        <v>0</v>
      </c>
      <c r="N23" s="9">
        <v>-52239477477</v>
      </c>
      <c r="P23" s="9">
        <v>0</v>
      </c>
      <c r="R23" s="9">
        <f t="shared" si="1"/>
        <v>-52239477477</v>
      </c>
    </row>
    <row r="24" spans="1:18" ht="21.75" customHeight="1" x14ac:dyDescent="0.2">
      <c r="A24" s="70" t="s">
        <v>97</v>
      </c>
      <c r="B24" s="70"/>
      <c r="D24" s="53" cm="1">
        <f t="array" ref="D24:E24">SUMIFS('سود اوراق بهادار'!T:T,'سود اوراق بهادار'!A:A,'درآمد سرمایه گذاری در اوراق به'!A24:$B24)</f>
        <v>0</v>
      </c>
      <c r="E24">
        <v>0</v>
      </c>
      <c r="F24" s="53" cm="1">
        <f t="array" ref="F24:G24">SUMIFS('درآمد ناشی از تغییر قیمت اوراق'!Q:Q,'درآمد ناشی از تغییر قیمت اوراق'!A:A,'درآمد سرمایه گذاری در اوراق به'!A24:$B24)</f>
        <v>-765941424</v>
      </c>
      <c r="G24">
        <v>0</v>
      </c>
      <c r="H24" s="53" cm="1">
        <f t="array" ref="H24:I24">SUMIFS('درآمد ناشی از فروش'!Q:Q,'درآمد ناشی از فروش'!A:A,'درآمد سرمایه گذاری در اوراق به'!A24:$B24)</f>
        <v>0</v>
      </c>
      <c r="I24">
        <v>0</v>
      </c>
      <c r="J24" s="53">
        <f t="shared" si="0"/>
        <v>-765941424</v>
      </c>
      <c r="L24" s="9">
        <v>0</v>
      </c>
      <c r="N24" s="9">
        <v>-765941424</v>
      </c>
      <c r="P24" s="9">
        <v>0</v>
      </c>
      <c r="R24" s="9">
        <f t="shared" si="1"/>
        <v>-765941424</v>
      </c>
    </row>
    <row r="25" spans="1:18" ht="21.75" customHeight="1" x14ac:dyDescent="0.2">
      <c r="A25" s="70" t="s">
        <v>90</v>
      </c>
      <c r="B25" s="70"/>
      <c r="D25" s="53" cm="1">
        <f t="array" ref="D25:E25">SUMIFS('سود اوراق بهادار'!T:T,'سود اوراق بهادار'!A:A,'درآمد سرمایه گذاری در اوراق به'!A25:$B25)</f>
        <v>0</v>
      </c>
      <c r="E25">
        <v>0</v>
      </c>
      <c r="F25" s="53" cm="1">
        <f t="array" ref="F25:G25">SUMIFS('درآمد ناشی از تغییر قیمت اوراق'!Q:Q,'درآمد ناشی از تغییر قیمت اوراق'!A:A,'درآمد سرمایه گذاری در اوراق به'!A25:$B25)</f>
        <v>19046547187</v>
      </c>
      <c r="G25">
        <v>0</v>
      </c>
      <c r="H25" s="53" cm="1">
        <f t="array" ref="H25:I25">SUMIFS('درآمد ناشی از فروش'!Q:Q,'درآمد ناشی از فروش'!A:A,'درآمد سرمایه گذاری در اوراق به'!A25:$B25)</f>
        <v>0</v>
      </c>
      <c r="I25">
        <v>0</v>
      </c>
      <c r="J25" s="53">
        <f t="shared" si="0"/>
        <v>19046547187</v>
      </c>
      <c r="L25" s="9">
        <v>0</v>
      </c>
      <c r="N25" s="9">
        <v>19046547187</v>
      </c>
      <c r="P25" s="9">
        <v>0</v>
      </c>
      <c r="R25" s="9">
        <f t="shared" si="1"/>
        <v>19046547187</v>
      </c>
    </row>
    <row r="26" spans="1:18" ht="21.75" customHeight="1" x14ac:dyDescent="0.2">
      <c r="A26" s="70" t="s">
        <v>100</v>
      </c>
      <c r="B26" s="70"/>
      <c r="D26" s="53" cm="1">
        <f t="array" ref="D26:E26">SUMIFS('سود اوراق بهادار'!T:T,'سود اوراق بهادار'!A:A,'درآمد سرمایه گذاری در اوراق به'!A26:$B26)</f>
        <v>0</v>
      </c>
      <c r="E26">
        <v>0</v>
      </c>
      <c r="F26" s="53" cm="1">
        <f t="array" ref="F26:G26">SUMIFS('درآمد ناشی از تغییر قیمت اوراق'!Q:Q,'درآمد ناشی از تغییر قیمت اوراق'!A:A,'درآمد سرمایه گذاری در اوراق به'!A26:$B26)</f>
        <v>1627451211</v>
      </c>
      <c r="G26">
        <v>0</v>
      </c>
      <c r="H26" s="53" cm="1">
        <f t="array" ref="H26:I26">SUMIFS('درآمد ناشی از فروش'!Q:Q,'درآمد ناشی از فروش'!A:A,'درآمد سرمایه گذاری در اوراق به'!A26:$B26)</f>
        <v>0</v>
      </c>
      <c r="I26">
        <v>0</v>
      </c>
      <c r="J26" s="53">
        <f t="shared" si="0"/>
        <v>1627451211</v>
      </c>
      <c r="L26" s="9">
        <v>0</v>
      </c>
      <c r="N26" s="9">
        <v>1627451211</v>
      </c>
      <c r="P26" s="9">
        <v>0</v>
      </c>
      <c r="R26" s="9">
        <f t="shared" si="1"/>
        <v>1627451211</v>
      </c>
    </row>
    <row r="27" spans="1:18" ht="21.75" customHeight="1" x14ac:dyDescent="0.2">
      <c r="A27" s="72" t="s">
        <v>138</v>
      </c>
      <c r="B27" s="72"/>
      <c r="D27" s="53" cm="1">
        <f t="array" ref="D27:E27">SUMIFS('سود اوراق بهادار'!T:T,'سود اوراق بهادار'!A:A,'درآمد سرمایه گذاری در اوراق به'!A27:$B27)</f>
        <v>339600850956</v>
      </c>
      <c r="E27">
        <v>0</v>
      </c>
      <c r="F27" s="53" cm="1">
        <f t="array" ref="F27:G27">SUMIFS('درآمد ناشی از تغییر قیمت اوراق'!Q:Q,'درآمد ناشی از تغییر قیمت اوراق'!A:A,'درآمد سرمایه گذاری در اوراق به'!A27:$B27)</f>
        <v>26860253026</v>
      </c>
      <c r="G27">
        <v>0</v>
      </c>
      <c r="H27" s="53" cm="1">
        <f t="array" ref="H27:I27">SUMIFS('درآمد ناشی از فروش'!Q:Q,'درآمد ناشی از فروش'!A:A,'درآمد سرمایه گذاری در اوراق به'!A27:$B27)</f>
        <v>0</v>
      </c>
      <c r="I27">
        <v>0</v>
      </c>
      <c r="J27" s="53">
        <f t="shared" si="0"/>
        <v>366461103982</v>
      </c>
      <c r="L27" s="13">
        <v>339600850956</v>
      </c>
      <c r="N27" s="13">
        <v>26860253026</v>
      </c>
      <c r="P27" s="13">
        <v>0</v>
      </c>
      <c r="R27" s="9">
        <f t="shared" si="1"/>
        <v>366461103982</v>
      </c>
    </row>
    <row r="28" spans="1:18" ht="21.75" customHeight="1" x14ac:dyDescent="0.2">
      <c r="A28" s="74" t="s">
        <v>34</v>
      </c>
      <c r="B28" s="74"/>
      <c r="D28" s="16">
        <f>SUM(D9:D27)</f>
        <v>2117392409782</v>
      </c>
      <c r="F28" s="16">
        <f>SUM(F9:F27)</f>
        <v>-1302281360377</v>
      </c>
      <c r="H28" s="16">
        <f>SUM(H9:H27)</f>
        <v>-49203907562</v>
      </c>
      <c r="J28" s="16">
        <f>SUM(J9:J27)</f>
        <v>765907141843</v>
      </c>
      <c r="L28" s="16">
        <f>SUM(L9:L27)</f>
        <v>2117392409782</v>
      </c>
      <c r="N28" s="16">
        <f>SUM(N9:N27)</f>
        <v>-1302281360377</v>
      </c>
      <c r="P28" s="16">
        <f>SUM(P9:P27)</f>
        <v>-49203907562</v>
      </c>
      <c r="R28" s="54">
        <f>SUM(R9:R27)</f>
        <v>765907141843</v>
      </c>
    </row>
  </sheetData>
  <mergeCells count="27">
    <mergeCell ref="A28:B28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7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18"/>
  <sheetViews>
    <sheetView rightToLeft="1" workbookViewId="0">
      <selection activeCell="G20" sqref="G20"/>
    </sheetView>
  </sheetViews>
  <sheetFormatPr defaultRowHeight="12.75" x14ac:dyDescent="0.2"/>
  <cols>
    <col min="1" max="2" width="14" customWidth="1"/>
    <col min="3" max="3" width="2" customWidth="1"/>
    <col min="4" max="4" width="14" customWidth="1"/>
    <col min="5" max="5" width="2" customWidth="1"/>
    <col min="6" max="7" width="14" customWidth="1"/>
    <col min="8" max="8" width="18.5703125" bestFit="1" customWidth="1"/>
    <col min="9" max="10" width="14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21.75" customHeight="1" x14ac:dyDescent="0.2">
      <c r="A2" s="63" t="s">
        <v>185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17" ht="14.45" customHeight="1" x14ac:dyDescent="0.2"/>
    <row r="5" spans="1:17" ht="14.45" customHeight="1" x14ac:dyDescent="0.2">
      <c r="A5" s="1" t="s">
        <v>221</v>
      </c>
      <c r="B5" s="65" t="s">
        <v>222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</row>
    <row r="6" spans="1:17" ht="14.4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</row>
    <row r="7" spans="1:17" ht="14.45" customHeight="1" x14ac:dyDescent="0.2"/>
    <row r="8" spans="1:17" ht="30.75" customHeight="1" x14ac:dyDescent="0.45">
      <c r="A8" s="41" t="s">
        <v>225</v>
      </c>
      <c r="B8" s="41" t="s">
        <v>226</v>
      </c>
      <c r="C8" s="42"/>
      <c r="D8" s="41" t="s">
        <v>227</v>
      </c>
      <c r="E8" s="42"/>
      <c r="F8" s="41" t="s">
        <v>47</v>
      </c>
      <c r="G8" s="41" t="s">
        <v>282</v>
      </c>
      <c r="H8" s="41" t="s">
        <v>223</v>
      </c>
      <c r="I8" s="41" t="s">
        <v>228</v>
      </c>
      <c r="J8" s="41" t="s">
        <v>224</v>
      </c>
    </row>
    <row r="9" spans="1:17" ht="30.75" customHeight="1" x14ac:dyDescent="0.4">
      <c r="A9" s="43" t="s">
        <v>283</v>
      </c>
      <c r="B9" s="78" t="s">
        <v>229</v>
      </c>
      <c r="C9" s="44"/>
      <c r="D9" s="41" t="s">
        <v>284</v>
      </c>
      <c r="E9" s="44"/>
      <c r="F9" s="45">
        <v>500000</v>
      </c>
      <c r="G9" s="45">
        <v>1000000</v>
      </c>
      <c r="H9" s="46">
        <v>17214000000</v>
      </c>
      <c r="I9" s="47">
        <v>0.23</v>
      </c>
      <c r="J9" s="47">
        <v>0.28999999999999998</v>
      </c>
    </row>
    <row r="10" spans="1:17" ht="30.75" customHeight="1" x14ac:dyDescent="0.4">
      <c r="A10" s="43" t="s">
        <v>285</v>
      </c>
      <c r="B10" s="79"/>
      <c r="C10" s="44"/>
      <c r="D10" s="41" t="s">
        <v>286</v>
      </c>
      <c r="E10" s="44"/>
      <c r="F10" s="45">
        <v>1000000</v>
      </c>
      <c r="G10" s="45">
        <v>1000000</v>
      </c>
      <c r="H10" s="46">
        <v>46952000000</v>
      </c>
      <c r="I10" s="47">
        <v>0.26</v>
      </c>
      <c r="J10" s="47">
        <v>0.32</v>
      </c>
    </row>
    <row r="11" spans="1:17" ht="30.75" customHeight="1" x14ac:dyDescent="0.4">
      <c r="A11" s="43" t="s">
        <v>287</v>
      </c>
      <c r="B11" s="48" t="s">
        <v>288</v>
      </c>
      <c r="C11" s="44"/>
      <c r="D11" s="49" t="s">
        <v>289</v>
      </c>
      <c r="E11" s="44"/>
      <c r="F11" s="50">
        <v>50000000</v>
      </c>
      <c r="G11" s="50">
        <v>9690</v>
      </c>
      <c r="H11" s="50">
        <v>44000000000</v>
      </c>
      <c r="I11" s="51">
        <v>0.3</v>
      </c>
      <c r="J11" s="51">
        <v>0.38140000000000002</v>
      </c>
    </row>
    <row r="12" spans="1:17" ht="30.75" customHeight="1" x14ac:dyDescent="0.4">
      <c r="A12" s="43" t="s">
        <v>290</v>
      </c>
      <c r="B12" s="48"/>
      <c r="C12" s="44"/>
      <c r="D12" s="49" t="s">
        <v>291</v>
      </c>
      <c r="E12" s="44"/>
      <c r="F12" s="50">
        <v>11046941</v>
      </c>
      <c r="G12" s="45">
        <v>1000000</v>
      </c>
      <c r="H12" s="50">
        <v>1950000000000</v>
      </c>
      <c r="I12" s="52">
        <v>0.27500000000000002</v>
      </c>
      <c r="J12" s="51">
        <v>0.34</v>
      </c>
    </row>
    <row r="13" spans="1:17" ht="14.45" customHeight="1" x14ac:dyDescent="0.2"/>
    <row r="14" spans="1:17" ht="14.45" customHeight="1" x14ac:dyDescent="0.2"/>
    <row r="15" spans="1:17" ht="14.45" customHeight="1" x14ac:dyDescent="0.2"/>
    <row r="16" spans="1:17" ht="14.45" customHeight="1" x14ac:dyDescent="0.2"/>
    <row r="17" ht="14.45" customHeight="1" x14ac:dyDescent="0.2"/>
    <row r="18" ht="14.45" customHeight="1" x14ac:dyDescent="0.2"/>
  </sheetData>
  <mergeCells count="5">
    <mergeCell ref="B9:B10"/>
    <mergeCell ref="A1:Q1"/>
    <mergeCell ref="A2:Q2"/>
    <mergeCell ref="A3:Q3"/>
    <mergeCell ref="B5:Q5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workbookViewId="0">
      <selection activeCell="H31" sqref="H3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3" t="s">
        <v>0</v>
      </c>
      <c r="B1" s="63"/>
      <c r="C1" s="63"/>
      <c r="D1" s="63"/>
      <c r="E1" s="63"/>
      <c r="F1" s="63"/>
    </row>
    <row r="2" spans="1:6" ht="21.75" customHeight="1" x14ac:dyDescent="0.2">
      <c r="A2" s="63" t="s">
        <v>185</v>
      </c>
      <c r="B2" s="63"/>
      <c r="C2" s="63"/>
      <c r="D2" s="63"/>
      <c r="E2" s="63"/>
      <c r="F2" s="63"/>
    </row>
    <row r="3" spans="1:6" ht="21.75" customHeight="1" x14ac:dyDescent="0.2">
      <c r="A3" s="63" t="s">
        <v>2</v>
      </c>
      <c r="B3" s="63"/>
      <c r="C3" s="63"/>
      <c r="D3" s="63"/>
      <c r="E3" s="63"/>
      <c r="F3" s="63"/>
    </row>
    <row r="4" spans="1:6" ht="14.45" customHeight="1" x14ac:dyDescent="0.2"/>
    <row r="5" spans="1:6" ht="29.1" customHeight="1" x14ac:dyDescent="0.2">
      <c r="A5" s="1" t="s">
        <v>235</v>
      </c>
      <c r="B5" s="65" t="s">
        <v>200</v>
      </c>
      <c r="C5" s="65"/>
      <c r="D5" s="65"/>
      <c r="E5" s="65"/>
      <c r="F5" s="65"/>
    </row>
    <row r="6" spans="1:6" ht="14.45" customHeight="1" x14ac:dyDescent="0.2">
      <c r="D6" s="2" t="s">
        <v>204</v>
      </c>
      <c r="F6" s="2" t="s">
        <v>9</v>
      </c>
    </row>
    <row r="7" spans="1:6" ht="14.45" customHeight="1" x14ac:dyDescent="0.2">
      <c r="A7" s="66" t="s">
        <v>200</v>
      </c>
      <c r="B7" s="66"/>
      <c r="D7" s="4" t="s">
        <v>161</v>
      </c>
      <c r="F7" s="4" t="s">
        <v>161</v>
      </c>
    </row>
    <row r="8" spans="1:6" ht="21.75" customHeight="1" x14ac:dyDescent="0.2">
      <c r="A8" s="68" t="s">
        <v>200</v>
      </c>
      <c r="B8" s="68"/>
      <c r="D8" s="6">
        <v>900000</v>
      </c>
      <c r="F8" s="6">
        <v>2193878</v>
      </c>
    </row>
    <row r="9" spans="1:6" ht="21.75" customHeight="1" x14ac:dyDescent="0.2">
      <c r="A9" s="70" t="s">
        <v>236</v>
      </c>
      <c r="B9" s="70"/>
      <c r="D9" s="9">
        <v>0</v>
      </c>
      <c r="F9" s="9">
        <v>2515682067</v>
      </c>
    </row>
    <row r="10" spans="1:6" ht="21.75" customHeight="1" x14ac:dyDescent="0.2">
      <c r="A10" s="72" t="s">
        <v>237</v>
      </c>
      <c r="B10" s="72"/>
      <c r="D10" s="13">
        <v>519443909</v>
      </c>
      <c r="F10" s="13">
        <v>516285460</v>
      </c>
    </row>
    <row r="11" spans="1:6" ht="21.75" customHeight="1" x14ac:dyDescent="0.2">
      <c r="A11" s="74" t="s">
        <v>34</v>
      </c>
      <c r="B11" s="74"/>
      <c r="D11" s="16">
        <f>SUM(D8:D10)</f>
        <v>520343909</v>
      </c>
      <c r="F11" s="16">
        <f>SUM(F8:F10)</f>
        <v>3034161405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21"/>
  <sheetViews>
    <sheetView rightToLeft="1" topLeftCell="A3" workbookViewId="0">
      <selection activeCell="H18" sqref="H1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1.75" customHeight="1" x14ac:dyDescent="0.2">
      <c r="A2" s="63" t="s">
        <v>185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ht="14.45" customHeight="1" x14ac:dyDescent="0.2"/>
    <row r="5" spans="1:10" ht="14.45" customHeight="1" x14ac:dyDescent="0.2">
      <c r="A5" s="1" t="s">
        <v>230</v>
      </c>
      <c r="B5" s="65" t="s">
        <v>231</v>
      </c>
      <c r="C5" s="65"/>
      <c r="D5" s="65"/>
      <c r="E5" s="65"/>
      <c r="F5" s="65"/>
      <c r="G5" s="65"/>
      <c r="H5" s="65"/>
      <c r="I5" s="65"/>
      <c r="J5" s="65"/>
    </row>
    <row r="6" spans="1:10" ht="14.45" customHeight="1" x14ac:dyDescent="0.2">
      <c r="D6" s="66" t="s">
        <v>204</v>
      </c>
      <c r="E6" s="66"/>
      <c r="F6" s="66"/>
      <c r="H6" s="66" t="s">
        <v>205</v>
      </c>
      <c r="I6" s="66"/>
      <c r="J6" s="66"/>
    </row>
    <row r="7" spans="1:10" ht="36.4" customHeight="1" x14ac:dyDescent="0.2">
      <c r="A7" s="66" t="s">
        <v>232</v>
      </c>
      <c r="B7" s="66"/>
      <c r="D7" s="19" t="s">
        <v>233</v>
      </c>
      <c r="E7" s="3"/>
      <c r="F7" s="19" t="s">
        <v>234</v>
      </c>
      <c r="H7" s="19" t="s">
        <v>233</v>
      </c>
      <c r="I7" s="3"/>
      <c r="J7" s="19" t="s">
        <v>234</v>
      </c>
    </row>
    <row r="8" spans="1:10" ht="21.75" customHeight="1" x14ac:dyDescent="0.2">
      <c r="A8" s="68" t="s">
        <v>164</v>
      </c>
      <c r="B8" s="68"/>
      <c r="D8" s="6">
        <v>164922011343</v>
      </c>
      <c r="F8" s="7"/>
      <c r="H8" s="6">
        <v>408807548958</v>
      </c>
      <c r="J8" s="7"/>
    </row>
    <row r="9" spans="1:10" ht="21.75" customHeight="1" x14ac:dyDescent="0.2">
      <c r="A9" s="70" t="s">
        <v>166</v>
      </c>
      <c r="B9" s="70"/>
      <c r="D9" s="9">
        <v>40009338994</v>
      </c>
      <c r="F9" s="10"/>
      <c r="H9" s="9">
        <v>134184988044</v>
      </c>
      <c r="J9" s="10"/>
    </row>
    <row r="10" spans="1:10" ht="21.75" customHeight="1" x14ac:dyDescent="0.2">
      <c r="A10" s="70" t="s">
        <v>168</v>
      </c>
      <c r="B10" s="70"/>
      <c r="D10" s="9">
        <v>162613603435</v>
      </c>
      <c r="F10" s="10"/>
      <c r="H10" s="9">
        <v>299547747840</v>
      </c>
      <c r="J10" s="10"/>
    </row>
    <row r="11" spans="1:10" ht="21.75" customHeight="1" x14ac:dyDescent="0.2">
      <c r="A11" s="70" t="s">
        <v>170</v>
      </c>
      <c r="B11" s="70"/>
      <c r="D11" s="9">
        <v>2255</v>
      </c>
      <c r="F11" s="10"/>
      <c r="H11" s="9">
        <v>6514</v>
      </c>
      <c r="J11" s="10"/>
    </row>
    <row r="12" spans="1:10" ht="21.75" customHeight="1" x14ac:dyDescent="0.2">
      <c r="A12" s="70" t="s">
        <v>174</v>
      </c>
      <c r="B12" s="70"/>
      <c r="D12" s="9">
        <v>2540</v>
      </c>
      <c r="F12" s="10"/>
      <c r="H12" s="9">
        <v>2540</v>
      </c>
      <c r="J12" s="10"/>
    </row>
    <row r="13" spans="1:10" ht="21.75" customHeight="1" x14ac:dyDescent="0.2">
      <c r="A13" s="70" t="s">
        <v>176</v>
      </c>
      <c r="B13" s="70"/>
      <c r="D13" s="9">
        <v>208968901146</v>
      </c>
      <c r="F13" s="10"/>
      <c r="H13" s="9">
        <v>291907420647</v>
      </c>
      <c r="J13" s="10"/>
    </row>
    <row r="14" spans="1:10" ht="21.75" customHeight="1" x14ac:dyDescent="0.2">
      <c r="A14" s="70" t="s">
        <v>177</v>
      </c>
      <c r="B14" s="70"/>
      <c r="D14" s="9">
        <v>222454</v>
      </c>
      <c r="F14" s="10"/>
      <c r="H14" s="9">
        <v>437732</v>
      </c>
      <c r="J14" s="10"/>
    </row>
    <row r="15" spans="1:10" ht="21.75" customHeight="1" x14ac:dyDescent="0.2">
      <c r="A15" s="70" t="s">
        <v>178</v>
      </c>
      <c r="B15" s="70"/>
      <c r="D15" s="9">
        <v>122622978333</v>
      </c>
      <c r="F15" s="10"/>
      <c r="H15" s="9">
        <v>100176960667</v>
      </c>
      <c r="J15" s="10"/>
    </row>
    <row r="16" spans="1:10" ht="21.75" customHeight="1" x14ac:dyDescent="0.2">
      <c r="A16" s="70" t="s">
        <v>180</v>
      </c>
      <c r="B16" s="70"/>
      <c r="D16" s="9">
        <v>173176196207</v>
      </c>
      <c r="F16" s="10"/>
      <c r="H16" s="9">
        <v>429230272357</v>
      </c>
      <c r="J16" s="10"/>
    </row>
    <row r="17" spans="1:10" ht="21.75" customHeight="1" x14ac:dyDescent="0.2">
      <c r="A17" s="70" t="s">
        <v>182</v>
      </c>
      <c r="B17" s="70"/>
      <c r="D17" s="9">
        <v>27383</v>
      </c>
      <c r="F17" s="10"/>
      <c r="H17" s="9">
        <v>53863</v>
      </c>
      <c r="J17" s="10"/>
    </row>
    <row r="18" spans="1:10" ht="21.75" customHeight="1" thickBot="1" x14ac:dyDescent="0.25">
      <c r="A18" s="74" t="s">
        <v>34</v>
      </c>
      <c r="B18" s="74"/>
      <c r="D18" s="16">
        <f>SUM(D8:D17)</f>
        <v>872313284090</v>
      </c>
      <c r="F18" s="16"/>
      <c r="H18" s="16">
        <f>SUM(H8:H17)</f>
        <v>1663855439162</v>
      </c>
      <c r="J18" s="16"/>
    </row>
    <row r="19" spans="1:10" ht="19.5" thickBot="1" x14ac:dyDescent="0.5">
      <c r="D19" s="23"/>
      <c r="E19" s="24"/>
      <c r="F19" s="24"/>
      <c r="G19" s="24"/>
      <c r="H19" s="23"/>
    </row>
    <row r="20" spans="1:10" x14ac:dyDescent="0.2">
      <c r="D20" s="20"/>
    </row>
    <row r="21" spans="1:10" x14ac:dyDescent="0.2">
      <c r="D21" s="20"/>
    </row>
  </sheetData>
  <autoFilter ref="A7:B18" xr:uid="{00000000-0001-0000-0C00-000000000000}">
    <filterColumn colId="0" showButton="0"/>
  </autoFilter>
  <mergeCells count="18">
    <mergeCell ref="A17:B17"/>
    <mergeCell ref="A18:B18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17"/>
  <sheetViews>
    <sheetView rightToLeft="1" workbookViewId="0">
      <selection activeCell="K26" sqref="K2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21.75" customHeight="1" x14ac:dyDescent="0.2">
      <c r="A2" s="63" t="s">
        <v>185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14.45" customHeight="1" x14ac:dyDescent="0.2"/>
    <row r="5" spans="1:19" ht="14.45" customHeight="1" x14ac:dyDescent="0.2">
      <c r="A5" s="65" t="s">
        <v>207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19" ht="14.45" customHeight="1" x14ac:dyDescent="0.2">
      <c r="A6" s="66" t="s">
        <v>36</v>
      </c>
      <c r="C6" s="66" t="s">
        <v>238</v>
      </c>
      <c r="D6" s="66"/>
      <c r="E6" s="66"/>
      <c r="F6" s="66"/>
      <c r="G6" s="66"/>
      <c r="I6" s="66" t="s">
        <v>204</v>
      </c>
      <c r="J6" s="66"/>
      <c r="K6" s="66"/>
      <c r="L6" s="66"/>
      <c r="M6" s="66"/>
      <c r="O6" s="66" t="s">
        <v>205</v>
      </c>
      <c r="P6" s="66"/>
      <c r="Q6" s="66"/>
      <c r="R6" s="66"/>
      <c r="S6" s="66"/>
    </row>
    <row r="7" spans="1:19" ht="36.75" customHeight="1" x14ac:dyDescent="0.2">
      <c r="A7" s="66"/>
      <c r="C7" s="19" t="s">
        <v>239</v>
      </c>
      <c r="D7" s="3"/>
      <c r="E7" s="19" t="s">
        <v>240</v>
      </c>
      <c r="F7" s="3"/>
      <c r="G7" s="19" t="s">
        <v>241</v>
      </c>
      <c r="I7" s="19" t="s">
        <v>242</v>
      </c>
      <c r="J7" s="3"/>
      <c r="K7" s="19" t="s">
        <v>243</v>
      </c>
      <c r="L7" s="3"/>
      <c r="M7" s="19" t="s">
        <v>244</v>
      </c>
      <c r="O7" s="19" t="s">
        <v>242</v>
      </c>
      <c r="P7" s="3"/>
      <c r="Q7" s="19" t="s">
        <v>243</v>
      </c>
      <c r="R7" s="3"/>
      <c r="S7" s="19" t="s">
        <v>244</v>
      </c>
    </row>
    <row r="8" spans="1:19" ht="21.75" customHeight="1" x14ac:dyDescent="0.2">
      <c r="A8" s="5" t="s">
        <v>32</v>
      </c>
      <c r="C8" s="5" t="s">
        <v>245</v>
      </c>
      <c r="E8" s="6">
        <v>8502639</v>
      </c>
      <c r="G8" s="6">
        <v>2320</v>
      </c>
      <c r="I8" s="6">
        <v>19726122480</v>
      </c>
      <c r="K8" s="6">
        <v>2824632562</v>
      </c>
      <c r="M8" s="6">
        <v>16901489918</v>
      </c>
      <c r="O8" s="6">
        <v>19726122480</v>
      </c>
      <c r="Q8" s="6">
        <v>2824632562</v>
      </c>
      <c r="S8" s="6">
        <v>16901489918</v>
      </c>
    </row>
    <row r="9" spans="1:19" ht="21.75" customHeight="1" x14ac:dyDescent="0.2">
      <c r="A9" s="8" t="s">
        <v>22</v>
      </c>
      <c r="C9" s="8" t="s">
        <v>246</v>
      </c>
      <c r="E9" s="9">
        <v>11000000</v>
      </c>
      <c r="G9" s="9">
        <v>625</v>
      </c>
      <c r="I9" s="9">
        <v>6875000000</v>
      </c>
      <c r="K9" s="9">
        <v>0</v>
      </c>
      <c r="M9" s="9">
        <v>6875000000</v>
      </c>
      <c r="O9" s="9">
        <v>6875000000</v>
      </c>
      <c r="Q9" s="9">
        <v>0</v>
      </c>
      <c r="S9" s="9">
        <v>6875000000</v>
      </c>
    </row>
    <row r="10" spans="1:19" ht="21.75" customHeight="1" x14ac:dyDescent="0.2">
      <c r="A10" s="8" t="s">
        <v>281</v>
      </c>
      <c r="C10" s="8"/>
      <c r="E10" s="9"/>
      <c r="G10" s="9"/>
      <c r="I10" s="9"/>
      <c r="K10" s="9"/>
      <c r="M10" s="9"/>
      <c r="O10" s="9">
        <v>7706214670</v>
      </c>
      <c r="Q10" s="9">
        <v>0</v>
      </c>
      <c r="S10" s="9">
        <v>7706214670</v>
      </c>
    </row>
    <row r="11" spans="1:19" ht="21.75" customHeight="1" x14ac:dyDescent="0.2">
      <c r="A11" s="11" t="s">
        <v>20</v>
      </c>
      <c r="C11" s="11" t="s">
        <v>9</v>
      </c>
      <c r="E11" s="13">
        <v>32163634</v>
      </c>
      <c r="G11" s="13">
        <v>400</v>
      </c>
      <c r="I11" s="13">
        <v>12865453600</v>
      </c>
      <c r="K11" s="13">
        <v>1848701544</v>
      </c>
      <c r="M11" s="13">
        <v>11016752056</v>
      </c>
      <c r="O11" s="13">
        <v>12865453600</v>
      </c>
      <c r="Q11" s="13">
        <v>1848701544</v>
      </c>
      <c r="S11" s="13">
        <v>11016752056</v>
      </c>
    </row>
    <row r="12" spans="1:19" ht="21.75" customHeight="1" x14ac:dyDescent="0.2">
      <c r="A12" s="15" t="s">
        <v>34</v>
      </c>
      <c r="C12" s="16"/>
      <c r="E12" s="16"/>
      <c r="G12" s="16"/>
      <c r="I12" s="16">
        <f>SUM(I8:I11)</f>
        <v>39466576080</v>
      </c>
      <c r="K12" s="16">
        <f>SUM(K8:K11)</f>
        <v>4673334106</v>
      </c>
      <c r="M12" s="16">
        <f>SUM(M8:M11)</f>
        <v>34793241974</v>
      </c>
      <c r="O12" s="16">
        <f>SUM(O8:O11)</f>
        <v>47172790750</v>
      </c>
      <c r="Q12" s="16">
        <f>SUM(Q8:Q11)</f>
        <v>4673334106</v>
      </c>
      <c r="S12" s="16">
        <f>SUM(S8:S11)</f>
        <v>42499456644</v>
      </c>
    </row>
    <row r="17" spans="19:19" x14ac:dyDescent="0.2">
      <c r="S17" s="20">
        <f>S12-'درآمد سرمایه گذاری در سهام'!N26</f>
        <v>-4673334106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1.75" customHeight="1" x14ac:dyDescent="0.2">
      <c r="A2" s="63" t="s">
        <v>185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14.45" customHeight="1" x14ac:dyDescent="0.2"/>
    <row r="5" spans="1:11" ht="14.45" customHeight="1" x14ac:dyDescent="0.2">
      <c r="A5" s="65" t="s">
        <v>214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1" ht="14.45" customHeight="1" x14ac:dyDescent="0.2">
      <c r="I6" s="2" t="s">
        <v>204</v>
      </c>
      <c r="K6" s="2" t="s">
        <v>205</v>
      </c>
    </row>
    <row r="7" spans="1:11" ht="42" x14ac:dyDescent="0.2">
      <c r="A7" s="2" t="s">
        <v>247</v>
      </c>
      <c r="C7" s="18" t="s">
        <v>248</v>
      </c>
      <c r="E7" s="18" t="s">
        <v>249</v>
      </c>
      <c r="G7" s="18" t="s">
        <v>250</v>
      </c>
      <c r="I7" s="19" t="s">
        <v>251</v>
      </c>
      <c r="K7" s="19" t="s">
        <v>251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X32"/>
  <sheetViews>
    <sheetView rightToLeft="1" topLeftCell="A4" workbookViewId="0">
      <selection activeCell="P25" sqref="P2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.7109375" bestFit="1" customWidth="1"/>
    <col min="11" max="11" width="1.28515625" customWidth="1"/>
    <col min="12" max="12" width="10.42578125" customWidth="1"/>
    <col min="13" max="13" width="1.28515625" customWidth="1"/>
    <col min="14" max="14" width="16.7109375" bestFit="1" customWidth="1"/>
    <col min="15" max="15" width="1.28515625" customWidth="1"/>
    <col min="16" max="16" width="17.85546875" bestFit="1" customWidth="1"/>
    <col min="17" max="17" width="1.28515625" customWidth="1"/>
    <col min="18" max="18" width="10.42578125" customWidth="1"/>
    <col min="19" max="19" width="1.28515625" customWidth="1"/>
    <col min="20" max="20" width="17.85546875" bestFit="1" customWidth="1"/>
    <col min="21" max="21" width="0.28515625" customWidth="1"/>
    <col min="24" max="24" width="19" customWidth="1"/>
  </cols>
  <sheetData>
    <row r="1" spans="1:20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spans="1:20" ht="21.75" customHeight="1" x14ac:dyDescent="0.2">
      <c r="A2" s="63" t="s">
        <v>185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spans="1:20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</row>
    <row r="4" spans="1:20" ht="14.45" customHeight="1" x14ac:dyDescent="0.2"/>
    <row r="5" spans="1:20" ht="14.45" customHeight="1" x14ac:dyDescent="0.2">
      <c r="A5" s="65" t="s">
        <v>252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0" ht="14.45" customHeight="1" x14ac:dyDescent="0.2">
      <c r="A6" s="66" t="s">
        <v>188</v>
      </c>
      <c r="J6" s="66" t="s">
        <v>204</v>
      </c>
      <c r="K6" s="66"/>
      <c r="L6" s="66"/>
      <c r="M6" s="66"/>
      <c r="N6" s="66"/>
      <c r="P6" s="66" t="s">
        <v>205</v>
      </c>
      <c r="Q6" s="66"/>
      <c r="R6" s="66"/>
      <c r="S6" s="66"/>
      <c r="T6" s="66"/>
    </row>
    <row r="7" spans="1:20" ht="29.1" customHeight="1" x14ac:dyDescent="0.2">
      <c r="A7" s="66"/>
      <c r="C7" s="18" t="s">
        <v>253</v>
      </c>
      <c r="E7" s="80" t="s">
        <v>88</v>
      </c>
      <c r="F7" s="80"/>
      <c r="H7" s="18" t="s">
        <v>254</v>
      </c>
      <c r="J7" s="19" t="s">
        <v>255</v>
      </c>
      <c r="K7" s="3"/>
      <c r="L7" s="19" t="s">
        <v>243</v>
      </c>
      <c r="M7" s="3"/>
      <c r="N7" s="19" t="s">
        <v>256</v>
      </c>
      <c r="P7" s="19" t="s">
        <v>255</v>
      </c>
      <c r="Q7" s="3"/>
      <c r="R7" s="19" t="s">
        <v>243</v>
      </c>
      <c r="S7" s="3"/>
      <c r="T7" s="19" t="s">
        <v>256</v>
      </c>
    </row>
    <row r="8" spans="1:20" ht="21.75" customHeight="1" x14ac:dyDescent="0.2">
      <c r="A8" s="5" t="s">
        <v>141</v>
      </c>
      <c r="C8" s="3"/>
      <c r="E8" s="5" t="s">
        <v>143</v>
      </c>
      <c r="F8" s="3"/>
      <c r="H8" s="7">
        <v>23</v>
      </c>
      <c r="J8" s="6">
        <v>18788726567</v>
      </c>
      <c r="L8" s="6">
        <v>0</v>
      </c>
      <c r="N8" s="6">
        <v>18788726567</v>
      </c>
      <c r="P8" s="6">
        <f>18788726567+10000000000</f>
        <v>28788726567</v>
      </c>
      <c r="R8" s="6">
        <v>0</v>
      </c>
      <c r="T8" s="6">
        <f>P8</f>
        <v>28788726567</v>
      </c>
    </row>
    <row r="9" spans="1:20" ht="21.75" customHeight="1" x14ac:dyDescent="0.2">
      <c r="A9" s="8" t="s">
        <v>135</v>
      </c>
      <c r="E9" s="8" t="s">
        <v>137</v>
      </c>
      <c r="H9" s="10">
        <v>23</v>
      </c>
      <c r="J9" s="9">
        <v>345163834657</v>
      </c>
      <c r="L9" s="9">
        <v>0</v>
      </c>
      <c r="N9" s="9">
        <v>345163834657</v>
      </c>
      <c r="P9" s="9">
        <v>1248570077439</v>
      </c>
      <c r="R9" s="9">
        <v>0</v>
      </c>
      <c r="T9" s="9">
        <v>1248570077439</v>
      </c>
    </row>
    <row r="10" spans="1:20" ht="21.75" customHeight="1" x14ac:dyDescent="0.2">
      <c r="A10" s="8" t="s">
        <v>132</v>
      </c>
      <c r="E10" s="8" t="s">
        <v>134</v>
      </c>
      <c r="H10" s="10">
        <v>23</v>
      </c>
      <c r="J10" s="9">
        <v>-136891555600</v>
      </c>
      <c r="L10" s="9">
        <v>0</v>
      </c>
      <c r="N10" s="9">
        <v>-136891555600</v>
      </c>
      <c r="P10" s="9">
        <f>64464052688+169521162610</f>
        <v>233985215298</v>
      </c>
      <c r="R10" s="9">
        <v>0</v>
      </c>
      <c r="T10" s="9">
        <f>P10</f>
        <v>233985215298</v>
      </c>
    </row>
    <row r="11" spans="1:20" ht="21.75" customHeight="1" x14ac:dyDescent="0.2">
      <c r="A11" s="8" t="s">
        <v>117</v>
      </c>
      <c r="E11" s="8" t="s">
        <v>119</v>
      </c>
      <c r="H11" s="10">
        <v>26</v>
      </c>
      <c r="J11" s="9">
        <v>21835150868</v>
      </c>
      <c r="L11" s="9">
        <v>0</v>
      </c>
      <c r="N11" s="9">
        <v>21835150868</v>
      </c>
      <c r="P11" s="9">
        <v>43265262240</v>
      </c>
      <c r="R11" s="9">
        <v>0</v>
      </c>
      <c r="T11" s="9">
        <v>43265262240</v>
      </c>
    </row>
    <row r="12" spans="1:20" ht="21.75" customHeight="1" x14ac:dyDescent="0.2">
      <c r="A12" s="8" t="s">
        <v>129</v>
      </c>
      <c r="E12" s="8" t="s">
        <v>131</v>
      </c>
      <c r="H12" s="10">
        <v>20.5</v>
      </c>
      <c r="J12" s="9">
        <v>20504331637</v>
      </c>
      <c r="L12" s="9">
        <v>0</v>
      </c>
      <c r="N12" s="9">
        <v>20504331637</v>
      </c>
      <c r="P12" s="9">
        <v>43373288205</v>
      </c>
      <c r="R12" s="9">
        <v>0</v>
      </c>
      <c r="T12" s="9">
        <v>43373288205</v>
      </c>
    </row>
    <row r="13" spans="1:20" ht="21.75" customHeight="1" x14ac:dyDescent="0.2">
      <c r="A13" s="8" t="s">
        <v>126</v>
      </c>
      <c r="E13" s="8" t="s">
        <v>128</v>
      </c>
      <c r="H13" s="10">
        <v>20.5</v>
      </c>
      <c r="J13" s="9">
        <v>17459073315</v>
      </c>
      <c r="L13" s="9">
        <v>0</v>
      </c>
      <c r="N13" s="9">
        <v>17459073315</v>
      </c>
      <c r="P13" s="9">
        <v>36266034077</v>
      </c>
      <c r="R13" s="9">
        <v>0</v>
      </c>
      <c r="T13" s="9">
        <v>36266034077</v>
      </c>
    </row>
    <row r="14" spans="1:20" ht="21.75" customHeight="1" x14ac:dyDescent="0.2">
      <c r="A14" s="8" t="s">
        <v>220</v>
      </c>
      <c r="E14" s="8" t="s">
        <v>257</v>
      </c>
      <c r="H14" s="10">
        <v>20.5</v>
      </c>
      <c r="J14" s="9">
        <v>0</v>
      </c>
      <c r="L14" s="9">
        <v>0</v>
      </c>
      <c r="N14" s="9">
        <v>0</v>
      </c>
      <c r="P14" s="9">
        <v>17506126473</v>
      </c>
      <c r="R14" s="9">
        <v>0</v>
      </c>
      <c r="T14" s="9">
        <v>17506126473</v>
      </c>
    </row>
    <row r="15" spans="1:20" ht="21.75" customHeight="1" x14ac:dyDescent="0.2">
      <c r="A15" s="8" t="s">
        <v>123</v>
      </c>
      <c r="E15" s="8" t="s">
        <v>125</v>
      </c>
      <c r="H15" s="10">
        <v>20.5</v>
      </c>
      <c r="J15" s="9">
        <v>6884531713</v>
      </c>
      <c r="L15" s="9">
        <v>0</v>
      </c>
      <c r="N15" s="9">
        <v>6884531713</v>
      </c>
      <c r="P15" s="9">
        <v>13712443896</v>
      </c>
      <c r="R15" s="9">
        <v>0</v>
      </c>
      <c r="T15" s="9">
        <v>13712443896</v>
      </c>
    </row>
    <row r="16" spans="1:20" ht="21.75" customHeight="1" x14ac:dyDescent="0.2">
      <c r="A16" s="8" t="s">
        <v>111</v>
      </c>
      <c r="E16" s="8" t="s">
        <v>113</v>
      </c>
      <c r="H16" s="10">
        <v>21</v>
      </c>
      <c r="J16" s="9">
        <v>5640561398</v>
      </c>
      <c r="L16" s="9">
        <v>0</v>
      </c>
      <c r="N16" s="9">
        <v>5640561398</v>
      </c>
      <c r="P16" s="9">
        <v>11689983445</v>
      </c>
      <c r="R16" s="9">
        <v>0</v>
      </c>
      <c r="T16" s="9">
        <v>11689983445</v>
      </c>
    </row>
    <row r="17" spans="1:24" ht="21.75" customHeight="1" x14ac:dyDescent="0.2">
      <c r="A17" s="8" t="s">
        <v>120</v>
      </c>
      <c r="E17" s="8" t="s">
        <v>122</v>
      </c>
      <c r="H17" s="10">
        <v>18</v>
      </c>
      <c r="J17" s="9">
        <v>3275963304</v>
      </c>
      <c r="L17" s="9">
        <v>0</v>
      </c>
      <c r="N17" s="9">
        <v>3275963304</v>
      </c>
      <c r="P17" s="9">
        <v>6447897945</v>
      </c>
      <c r="R17" s="9">
        <v>0</v>
      </c>
      <c r="T17" s="9">
        <v>6447897945</v>
      </c>
      <c r="X17" s="20"/>
    </row>
    <row r="18" spans="1:24" ht="21.75" customHeight="1" x14ac:dyDescent="0.2">
      <c r="A18" s="8" t="s">
        <v>109</v>
      </c>
      <c r="E18" s="8" t="s">
        <v>108</v>
      </c>
      <c r="H18" s="10">
        <v>18</v>
      </c>
      <c r="J18" s="9">
        <v>19224459961</v>
      </c>
      <c r="L18" s="9">
        <v>0</v>
      </c>
      <c r="N18" s="9">
        <v>19224459961</v>
      </c>
      <c r="P18" s="9">
        <v>38415999022</v>
      </c>
      <c r="R18" s="9">
        <v>0</v>
      </c>
      <c r="T18" s="9">
        <v>38415999022</v>
      </c>
      <c r="X18" s="20"/>
    </row>
    <row r="19" spans="1:24" ht="21.75" customHeight="1" x14ac:dyDescent="0.2">
      <c r="A19" s="8" t="s">
        <v>138</v>
      </c>
      <c r="E19" s="8"/>
      <c r="H19" s="10"/>
      <c r="J19" s="9">
        <v>339600850956</v>
      </c>
      <c r="L19" s="9">
        <v>0</v>
      </c>
      <c r="N19" s="9">
        <v>339600850956</v>
      </c>
      <c r="P19" s="9">
        <v>339600850956</v>
      </c>
      <c r="R19" s="9">
        <v>0</v>
      </c>
      <c r="T19" s="9">
        <v>339600850956</v>
      </c>
      <c r="X19" s="20"/>
    </row>
    <row r="20" spans="1:24" ht="21.75" customHeight="1" x14ac:dyDescent="0.2">
      <c r="A20" s="11" t="s">
        <v>114</v>
      </c>
      <c r="C20" s="12"/>
      <c r="E20" s="11" t="s">
        <v>116</v>
      </c>
      <c r="H20" s="14">
        <v>18</v>
      </c>
      <c r="J20" s="13">
        <v>27531049414</v>
      </c>
      <c r="L20" s="13">
        <v>0</v>
      </c>
      <c r="N20" s="13">
        <v>27531049414</v>
      </c>
      <c r="P20" s="13">
        <v>55770504219</v>
      </c>
      <c r="R20" s="13">
        <v>0</v>
      </c>
      <c r="T20" s="13">
        <v>55770504219</v>
      </c>
      <c r="X20" s="20"/>
    </row>
    <row r="21" spans="1:24" ht="21.75" customHeight="1" x14ac:dyDescent="0.2">
      <c r="A21" s="15" t="s">
        <v>34</v>
      </c>
      <c r="C21" s="16"/>
      <c r="E21" s="16"/>
      <c r="H21" s="16"/>
      <c r="J21" s="16">
        <f>SUM(J8:J20)</f>
        <v>689016978190</v>
      </c>
      <c r="L21" s="16">
        <v>0</v>
      </c>
      <c r="N21" s="16">
        <f>SUM(N8:N20)</f>
        <v>689016978190</v>
      </c>
      <c r="P21" s="16">
        <f>SUM(P8:P20)</f>
        <v>2117392409782</v>
      </c>
      <c r="R21" s="16">
        <v>0</v>
      </c>
      <c r="T21" s="16">
        <f>SUM(T8:T20)</f>
        <v>2117392409782</v>
      </c>
      <c r="X21" s="20"/>
    </row>
    <row r="23" spans="1:24" x14ac:dyDescent="0.2">
      <c r="W23" s="21" t="s">
        <v>279</v>
      </c>
    </row>
    <row r="25" spans="1:24" x14ac:dyDescent="0.2">
      <c r="T25" s="20">
        <f>T21-'درآمد سرمایه گذاری در اوراق به'!L28</f>
        <v>0</v>
      </c>
    </row>
    <row r="26" spans="1:24" x14ac:dyDescent="0.2">
      <c r="T26" s="20"/>
    </row>
    <row r="27" spans="1:24" x14ac:dyDescent="0.2">
      <c r="T27" s="20"/>
    </row>
    <row r="28" spans="1:24" x14ac:dyDescent="0.2">
      <c r="T28" s="20">
        <f>T21+'درآمد سود سهام'!S12</f>
        <v>2159891866426</v>
      </c>
    </row>
    <row r="30" spans="1:24" x14ac:dyDescent="0.2">
      <c r="T30" s="20">
        <v>1985044037922</v>
      </c>
    </row>
    <row r="31" spans="1:24" x14ac:dyDescent="0.2">
      <c r="T31" s="20">
        <v>179521162610</v>
      </c>
    </row>
    <row r="32" spans="1:24" x14ac:dyDescent="0.2">
      <c r="T32" s="20">
        <f>T28-T30-T31</f>
        <v>-4673334106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T84"/>
  <sheetViews>
    <sheetView rightToLeft="1" workbookViewId="0">
      <selection activeCell="I20" sqref="I20:I21"/>
    </sheetView>
  </sheetViews>
  <sheetFormatPr defaultRowHeight="12.75" x14ac:dyDescent="0.2"/>
  <cols>
    <col min="1" max="1" width="41.42578125" customWidth="1"/>
    <col min="2" max="2" width="3.5703125" customWidth="1"/>
    <col min="3" max="3" width="16.140625" bestFit="1" customWidth="1"/>
    <col min="4" max="4" width="1.28515625" customWidth="1"/>
    <col min="5" max="5" width="14.42578125" bestFit="1" customWidth="1"/>
    <col min="6" max="6" width="1.28515625" customWidth="1"/>
    <col min="7" max="7" width="16.140625" bestFit="1" customWidth="1"/>
    <col min="8" max="8" width="1.28515625" customWidth="1"/>
    <col min="9" max="9" width="17.42578125" bestFit="1" customWidth="1"/>
    <col min="10" max="10" width="1.28515625" customWidth="1"/>
    <col min="11" max="11" width="13.7109375" bestFit="1" customWidth="1"/>
    <col min="12" max="12" width="1.28515625" customWidth="1"/>
    <col min="13" max="13" width="17.28515625" bestFit="1" customWidth="1"/>
    <col min="14" max="14" width="0.28515625" customWidth="1"/>
    <col min="20" max="20" width="17.28515625" bestFit="1" customWidth="1"/>
  </cols>
  <sheetData>
    <row r="1" spans="1:13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1.75" customHeight="1" x14ac:dyDescent="0.2">
      <c r="A2" s="63" t="s">
        <v>185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4.45" customHeight="1" x14ac:dyDescent="0.2"/>
    <row r="5" spans="1:13" ht="14.45" customHeight="1" x14ac:dyDescent="0.2">
      <c r="A5" s="34" t="s">
        <v>258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4.45" customHeight="1" x14ac:dyDescent="0.2">
      <c r="C6" s="35" t="s">
        <v>204</v>
      </c>
      <c r="D6" s="35"/>
      <c r="E6" s="35"/>
      <c r="F6" s="35"/>
      <c r="G6" s="35"/>
      <c r="I6" s="35" t="s">
        <v>205</v>
      </c>
      <c r="J6" s="35"/>
      <c r="K6" s="35"/>
      <c r="L6" s="35"/>
      <c r="M6" s="35"/>
    </row>
    <row r="7" spans="1:13" ht="29.1" customHeight="1" x14ac:dyDescent="0.2">
      <c r="A7" s="2" t="s">
        <v>188</v>
      </c>
      <c r="C7" s="19" t="s">
        <v>255</v>
      </c>
      <c r="D7" s="3"/>
      <c r="E7" s="19" t="s">
        <v>243</v>
      </c>
      <c r="F7" s="3"/>
      <c r="G7" s="19" t="s">
        <v>256</v>
      </c>
      <c r="I7" s="19" t="s">
        <v>255</v>
      </c>
      <c r="J7" s="3"/>
      <c r="K7" s="19" t="s">
        <v>243</v>
      </c>
      <c r="L7" s="3"/>
      <c r="M7" s="19" t="s">
        <v>256</v>
      </c>
    </row>
    <row r="8" spans="1:13" ht="21.75" customHeight="1" x14ac:dyDescent="0.45">
      <c r="A8" s="36" t="s">
        <v>280</v>
      </c>
      <c r="C8" s="23">
        <v>164922011343</v>
      </c>
      <c r="D8" s="23"/>
      <c r="E8" s="23">
        <v>-307405070</v>
      </c>
      <c r="F8" s="23"/>
      <c r="G8" s="23">
        <v>165229416413</v>
      </c>
      <c r="H8" s="23"/>
      <c r="I8" s="23">
        <v>408807548958</v>
      </c>
      <c r="J8" s="23"/>
      <c r="K8" s="23">
        <v>867728958</v>
      </c>
      <c r="L8" s="23"/>
      <c r="M8" s="23">
        <v>407939820000</v>
      </c>
    </row>
    <row r="9" spans="1:13" ht="21.75" customHeight="1" x14ac:dyDescent="0.45">
      <c r="A9" s="36" t="s">
        <v>184</v>
      </c>
      <c r="C9" s="23">
        <v>110106800629</v>
      </c>
      <c r="D9" s="23"/>
      <c r="E9" s="23">
        <v>431824484</v>
      </c>
      <c r="F9" s="23"/>
      <c r="G9" s="23">
        <v>109674976145</v>
      </c>
      <c r="H9" s="23"/>
      <c r="I9" s="23">
        <v>143628823654</v>
      </c>
      <c r="J9" s="23"/>
      <c r="K9" s="23">
        <v>758790169</v>
      </c>
      <c r="L9" s="23"/>
      <c r="M9" s="23">
        <v>142870033485</v>
      </c>
    </row>
    <row r="10" spans="1:13" ht="21.75" customHeight="1" x14ac:dyDescent="0.45">
      <c r="A10" s="36" t="s">
        <v>181</v>
      </c>
      <c r="C10" s="23">
        <v>162613603435</v>
      </c>
      <c r="D10" s="23"/>
      <c r="E10" s="23">
        <v>-296277174</v>
      </c>
      <c r="F10" s="23"/>
      <c r="G10" s="23">
        <v>162909880609</v>
      </c>
      <c r="H10" s="23"/>
      <c r="I10" s="23">
        <v>299547747840</v>
      </c>
      <c r="J10" s="23"/>
      <c r="K10" s="23">
        <v>535580380</v>
      </c>
      <c r="L10" s="23"/>
      <c r="M10" s="23">
        <v>299012167460</v>
      </c>
    </row>
    <row r="11" spans="1:13" ht="21.75" customHeight="1" x14ac:dyDescent="0.45">
      <c r="A11" s="36" t="s">
        <v>170</v>
      </c>
      <c r="C11" s="23">
        <v>2255</v>
      </c>
      <c r="D11" s="23"/>
      <c r="E11" s="23">
        <v>0</v>
      </c>
      <c r="F11" s="23"/>
      <c r="G11" s="23">
        <v>2255</v>
      </c>
      <c r="H11" s="23"/>
      <c r="I11" s="23">
        <v>6514</v>
      </c>
      <c r="J11" s="23"/>
      <c r="K11" s="23">
        <v>0</v>
      </c>
      <c r="L11" s="23"/>
      <c r="M11" s="23">
        <v>6514</v>
      </c>
    </row>
    <row r="12" spans="1:13" ht="21.75" customHeight="1" x14ac:dyDescent="0.45">
      <c r="A12" s="36" t="s">
        <v>177</v>
      </c>
      <c r="C12" s="23">
        <v>222454</v>
      </c>
      <c r="D12" s="23"/>
      <c r="E12" s="23">
        <v>0</v>
      </c>
      <c r="F12" s="23"/>
      <c r="G12" s="23">
        <v>222454</v>
      </c>
      <c r="H12" s="23"/>
      <c r="I12" s="23">
        <v>437732</v>
      </c>
      <c r="J12" s="23"/>
      <c r="K12" s="23">
        <v>0</v>
      </c>
      <c r="L12" s="23"/>
      <c r="M12" s="23">
        <v>437732</v>
      </c>
    </row>
    <row r="13" spans="1:13" ht="21.75" customHeight="1" x14ac:dyDescent="0.45">
      <c r="A13" s="36" t="s">
        <v>174</v>
      </c>
      <c r="C13" s="23">
        <v>2540</v>
      </c>
      <c r="D13" s="23"/>
      <c r="E13" s="23">
        <v>0</v>
      </c>
      <c r="F13" s="23"/>
      <c r="G13" s="23">
        <v>2540</v>
      </c>
      <c r="H13" s="23"/>
      <c r="I13" s="23">
        <v>2540</v>
      </c>
      <c r="J13" s="23"/>
      <c r="K13" s="23">
        <v>0</v>
      </c>
      <c r="L13" s="23"/>
      <c r="M13" s="23">
        <v>2540</v>
      </c>
    </row>
    <row r="14" spans="1:13" ht="21.75" customHeight="1" x14ac:dyDescent="0.45">
      <c r="A14" s="36" t="s">
        <v>180</v>
      </c>
      <c r="C14" s="23">
        <v>173176196207</v>
      </c>
      <c r="D14" s="23"/>
      <c r="E14" s="23">
        <v>-773972086</v>
      </c>
      <c r="F14" s="23"/>
      <c r="G14" s="23">
        <v>173950168293</v>
      </c>
      <c r="H14" s="23"/>
      <c r="I14" s="23">
        <v>429230272357</v>
      </c>
      <c r="J14" s="23"/>
      <c r="K14" s="23">
        <v>1154099385</v>
      </c>
      <c r="L14" s="23"/>
      <c r="M14" s="23">
        <v>428076172972</v>
      </c>
    </row>
    <row r="15" spans="1:13" ht="21.75" customHeight="1" x14ac:dyDescent="0.45">
      <c r="A15" s="36" t="s">
        <v>179</v>
      </c>
      <c r="C15" s="23">
        <v>61311818071</v>
      </c>
      <c r="D15" s="23"/>
      <c r="E15" s="23">
        <v>-77452104</v>
      </c>
      <c r="F15" s="23"/>
      <c r="G15" s="23">
        <v>61389270175</v>
      </c>
      <c r="H15" s="23"/>
      <c r="I15" s="23">
        <v>100176960667</v>
      </c>
      <c r="J15" s="23"/>
      <c r="K15" s="23">
        <v>2749206</v>
      </c>
      <c r="L15" s="23"/>
      <c r="M15" s="23">
        <v>100174211461</v>
      </c>
    </row>
    <row r="16" spans="1:13" ht="21.75" customHeight="1" x14ac:dyDescent="0.45">
      <c r="A16" s="36" t="s">
        <v>183</v>
      </c>
      <c r="C16" s="23">
        <v>200182599773</v>
      </c>
      <c r="D16" s="23"/>
      <c r="E16" s="23">
        <v>11641298</v>
      </c>
      <c r="F16" s="23"/>
      <c r="G16" s="23">
        <v>200170958475</v>
      </c>
      <c r="H16" s="23"/>
      <c r="I16" s="23">
        <v>282463585037</v>
      </c>
      <c r="J16" s="23"/>
      <c r="K16" s="23">
        <v>11641298</v>
      </c>
      <c r="L16" s="23"/>
      <c r="M16" s="23">
        <v>282451943739</v>
      </c>
    </row>
    <row r="17" spans="1:13" ht="21.75" customHeight="1" x14ac:dyDescent="0.45">
      <c r="A17" s="36" t="s">
        <v>182</v>
      </c>
      <c r="C17" s="23">
        <v>27383</v>
      </c>
      <c r="D17" s="23"/>
      <c r="E17" s="23">
        <v>0</v>
      </c>
      <c r="F17" s="23"/>
      <c r="G17" s="23">
        <v>27383</v>
      </c>
      <c r="H17" s="23"/>
      <c r="I17" s="23">
        <v>53863</v>
      </c>
      <c r="J17" s="23"/>
      <c r="K17" s="23">
        <v>0</v>
      </c>
      <c r="L17" s="23"/>
      <c r="M17" s="23">
        <v>53863</v>
      </c>
    </row>
    <row r="18" spans="1:13" ht="21.75" customHeight="1" thickBot="1" x14ac:dyDescent="0.5">
      <c r="C18" s="37">
        <f>SUM(C8:C17)</f>
        <v>872313284090</v>
      </c>
      <c r="D18" s="37">
        <f t="shared" ref="D18:M18" si="0">SUM(D8:D17)</f>
        <v>0</v>
      </c>
      <c r="E18" s="37">
        <f t="shared" si="0"/>
        <v>-1011640652</v>
      </c>
      <c r="F18" s="37">
        <f t="shared" si="0"/>
        <v>0</v>
      </c>
      <c r="G18" s="37">
        <f t="shared" si="0"/>
        <v>873324924742</v>
      </c>
      <c r="H18" s="37">
        <f t="shared" si="0"/>
        <v>0</v>
      </c>
      <c r="I18" s="37">
        <f t="shared" si="0"/>
        <v>1663855439162</v>
      </c>
      <c r="J18" s="37">
        <f t="shared" si="0"/>
        <v>0</v>
      </c>
      <c r="K18" s="37">
        <f t="shared" si="0"/>
        <v>3330589396</v>
      </c>
      <c r="L18" s="37">
        <f t="shared" si="0"/>
        <v>0</v>
      </c>
      <c r="M18" s="37">
        <f t="shared" si="0"/>
        <v>1660524849766</v>
      </c>
    </row>
    <row r="19" spans="1:13" ht="21.75" customHeight="1" thickTop="1" x14ac:dyDescent="0.2"/>
    <row r="20" spans="1:13" ht="21.75" customHeight="1" x14ac:dyDescent="0.2">
      <c r="I20" s="20"/>
    </row>
    <row r="21" spans="1:13" ht="21.75" customHeight="1" x14ac:dyDescent="0.2"/>
    <row r="22" spans="1:13" ht="21.75" customHeight="1" x14ac:dyDescent="0.2"/>
    <row r="23" spans="1:13" ht="21.75" customHeight="1" x14ac:dyDescent="0.2"/>
    <row r="24" spans="1:13" ht="21.75" customHeight="1" x14ac:dyDescent="0.2"/>
    <row r="25" spans="1:13" ht="21.75" customHeight="1" x14ac:dyDescent="0.2"/>
    <row r="26" spans="1:13" ht="21.75" customHeight="1" x14ac:dyDescent="0.2"/>
    <row r="27" spans="1:13" ht="21.75" customHeight="1" x14ac:dyDescent="0.2"/>
    <row r="28" spans="1:13" ht="21.75" customHeight="1" x14ac:dyDescent="0.2"/>
    <row r="29" spans="1:13" ht="21.75" customHeight="1" x14ac:dyDescent="0.2"/>
    <row r="30" spans="1:13" ht="21.75" customHeight="1" x14ac:dyDescent="0.2"/>
    <row r="31" spans="1:13" ht="21.75" customHeight="1" x14ac:dyDescent="0.2"/>
    <row r="32" spans="1:13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spans="1:20" ht="21.75" customHeight="1" x14ac:dyDescent="0.2"/>
    <row r="82" spans="1:20" ht="21.75" customHeight="1" x14ac:dyDescent="0.2"/>
    <row r="83" spans="1:20" ht="21.75" customHeight="1" thickBot="1" x14ac:dyDescent="0.25">
      <c r="A83" s="15" t="s">
        <v>34</v>
      </c>
      <c r="C83" s="16">
        <v>872313284090</v>
      </c>
      <c r="E83" s="16">
        <v>-1011640652</v>
      </c>
      <c r="G83" s="16">
        <v>873324924742</v>
      </c>
      <c r="I83" s="16">
        <f>SUM(I8:I82)</f>
        <v>3327710878324</v>
      </c>
      <c r="K83" s="16">
        <v>3330589396</v>
      </c>
      <c r="M83" s="16">
        <v>1660524849766</v>
      </c>
      <c r="T83" s="16">
        <v>1660524849766</v>
      </c>
    </row>
    <row r="84" spans="1:20" ht="13.5" thickTop="1" x14ac:dyDescent="0.2"/>
  </sheetData>
  <mergeCells count="3">
    <mergeCell ref="A1:M1"/>
    <mergeCell ref="A2:M2"/>
    <mergeCell ref="A3:M3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6CBB9-96F7-4AD8-B45D-081238D9B5BC}">
  <sheetPr>
    <pageSetUpPr fitToPage="1"/>
  </sheetPr>
  <dimension ref="A1"/>
  <sheetViews>
    <sheetView rightToLeft="1" workbookViewId="0">
      <selection activeCell="A43" sqref="A43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/>
  <pageMargins left="0.39" right="0.39" top="0.39" bottom="0.39" header="0" footer="0"/>
  <pageSetup paperSize="0" fitToHeight="0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V22"/>
  <sheetViews>
    <sheetView rightToLeft="1" workbookViewId="0">
      <selection activeCell="Q23" sqref="Q23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9.85546875" customWidth="1"/>
    <col min="18" max="18" width="1.28515625" customWidth="1"/>
    <col min="19" max="19" width="0.28515625" customWidth="1"/>
    <col min="21" max="21" width="13.85546875" bestFit="1" customWidth="1"/>
    <col min="22" max="22" width="14.42578125" bestFit="1" customWidth="1"/>
  </cols>
  <sheetData>
    <row r="1" spans="1:21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21" ht="21.75" customHeight="1" x14ac:dyDescent="0.2">
      <c r="A2" s="63" t="s">
        <v>185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21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21" ht="14.45" customHeight="1" x14ac:dyDescent="0.2"/>
    <row r="5" spans="1:21" ht="14.45" customHeight="1" x14ac:dyDescent="0.2">
      <c r="A5" s="65" t="s">
        <v>259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21" ht="14.45" customHeight="1" x14ac:dyDescent="0.2">
      <c r="A6" s="66" t="s">
        <v>188</v>
      </c>
      <c r="C6" s="66" t="s">
        <v>204</v>
      </c>
      <c r="D6" s="66"/>
      <c r="E6" s="66"/>
      <c r="F6" s="66"/>
      <c r="G6" s="66"/>
      <c r="H6" s="66"/>
      <c r="I6" s="66"/>
      <c r="K6" s="66" t="s">
        <v>205</v>
      </c>
      <c r="L6" s="66"/>
      <c r="M6" s="66"/>
      <c r="N6" s="66"/>
      <c r="O6" s="66"/>
      <c r="P6" s="66"/>
      <c r="Q6" s="66"/>
      <c r="R6" s="66"/>
    </row>
    <row r="7" spans="1:21" ht="35.25" customHeight="1" x14ac:dyDescent="0.2">
      <c r="A7" s="66"/>
      <c r="C7" s="19" t="s">
        <v>13</v>
      </c>
      <c r="D7" s="3"/>
      <c r="E7" s="19" t="s">
        <v>260</v>
      </c>
      <c r="F7" s="3"/>
      <c r="G7" s="19" t="s">
        <v>261</v>
      </c>
      <c r="H7" s="3"/>
      <c r="I7" s="19" t="s">
        <v>262</v>
      </c>
      <c r="K7" s="19" t="s">
        <v>13</v>
      </c>
      <c r="L7" s="3"/>
      <c r="M7" s="19" t="s">
        <v>260</v>
      </c>
      <c r="N7" s="3"/>
      <c r="O7" s="19" t="s">
        <v>261</v>
      </c>
      <c r="P7" s="3"/>
      <c r="Q7" s="81" t="s">
        <v>262</v>
      </c>
      <c r="R7" s="81"/>
    </row>
    <row r="8" spans="1:21" ht="21.75" customHeight="1" x14ac:dyDescent="0.2">
      <c r="A8" s="5" t="s">
        <v>33</v>
      </c>
      <c r="C8" s="6">
        <v>27187</v>
      </c>
      <c r="E8" s="6">
        <v>27606014645</v>
      </c>
      <c r="G8" s="6">
        <v>40780500000</v>
      </c>
      <c r="I8" s="6">
        <v>-13174485355</v>
      </c>
      <c r="K8" s="6">
        <v>27187</v>
      </c>
      <c r="M8" s="6">
        <v>27606014645</v>
      </c>
      <c r="O8" s="6">
        <v>40780500000</v>
      </c>
      <c r="Q8" s="69">
        <v>164879668</v>
      </c>
      <c r="R8" s="69"/>
      <c r="U8" s="20"/>
    </row>
    <row r="9" spans="1:21" ht="21.75" customHeight="1" x14ac:dyDescent="0.2">
      <c r="A9" s="8" t="s">
        <v>23</v>
      </c>
      <c r="C9" s="9">
        <v>18520000</v>
      </c>
      <c r="E9" s="9">
        <v>45324942526</v>
      </c>
      <c r="G9" s="9">
        <v>32116136456</v>
      </c>
      <c r="I9" s="9">
        <v>13208806070</v>
      </c>
      <c r="K9" s="9">
        <v>18520000</v>
      </c>
      <c r="M9" s="9">
        <v>45324942526</v>
      </c>
      <c r="O9" s="9">
        <v>32116136456</v>
      </c>
      <c r="Q9" s="71">
        <v>13480103544</v>
      </c>
      <c r="R9" s="71"/>
    </row>
    <row r="10" spans="1:21" ht="21.75" customHeight="1" x14ac:dyDescent="0.2">
      <c r="A10" s="8" t="s">
        <v>30</v>
      </c>
      <c r="C10" s="9">
        <v>2600000</v>
      </c>
      <c r="E10" s="9">
        <v>95468562335</v>
      </c>
      <c r="G10" s="9">
        <v>70816122005</v>
      </c>
      <c r="I10" s="9">
        <v>24652440330</v>
      </c>
      <c r="K10" s="9">
        <v>2600000</v>
      </c>
      <c r="M10" s="9">
        <v>95468562335</v>
      </c>
      <c r="O10" s="9">
        <v>70816122005</v>
      </c>
      <c r="Q10" s="71">
        <v>25223877995</v>
      </c>
      <c r="R10" s="71"/>
      <c r="U10" s="20"/>
    </row>
    <row r="11" spans="1:21" ht="21.75" customHeight="1" x14ac:dyDescent="0.2">
      <c r="A11" s="8" t="s">
        <v>19</v>
      </c>
      <c r="C11" s="9">
        <v>254967133</v>
      </c>
      <c r="E11" s="9">
        <v>157139046884</v>
      </c>
      <c r="G11" s="9">
        <v>115170633000</v>
      </c>
      <c r="I11" s="9">
        <v>41968413884</v>
      </c>
      <c r="K11" s="9">
        <v>254967133</v>
      </c>
      <c r="M11" s="9">
        <v>157139046884</v>
      </c>
      <c r="O11" s="9">
        <v>115170633000</v>
      </c>
      <c r="Q11" s="71">
        <v>42908987603</v>
      </c>
      <c r="R11" s="71"/>
      <c r="U11" s="20"/>
    </row>
    <row r="12" spans="1:21" ht="21.75" customHeight="1" x14ac:dyDescent="0.2">
      <c r="A12" s="8" t="s">
        <v>31</v>
      </c>
      <c r="C12" s="9">
        <v>130000000</v>
      </c>
      <c r="E12" s="9">
        <v>219179735010</v>
      </c>
      <c r="G12" s="9">
        <v>170578980000</v>
      </c>
      <c r="I12" s="9">
        <v>48600755010</v>
      </c>
      <c r="K12" s="9">
        <v>130000000</v>
      </c>
      <c r="M12" s="9">
        <v>219179735010</v>
      </c>
      <c r="O12" s="9">
        <v>170578980000</v>
      </c>
      <c r="Q12" s="71">
        <v>49912677472</v>
      </c>
      <c r="R12" s="71"/>
      <c r="U12" s="20"/>
    </row>
    <row r="13" spans="1:21" ht="21.75" customHeight="1" x14ac:dyDescent="0.2">
      <c r="A13" s="8" t="s">
        <v>210</v>
      </c>
      <c r="C13" s="9">
        <v>0</v>
      </c>
      <c r="E13" s="9">
        <v>0</v>
      </c>
      <c r="G13" s="9">
        <v>0</v>
      </c>
      <c r="I13" s="9">
        <v>0</v>
      </c>
      <c r="K13" s="9">
        <v>12083</v>
      </c>
      <c r="M13" s="9">
        <v>12769490047</v>
      </c>
      <c r="O13" s="9">
        <v>18124500000</v>
      </c>
      <c r="Q13" s="71">
        <v>7666220</v>
      </c>
      <c r="R13" s="71"/>
      <c r="T13" s="20"/>
    </row>
    <row r="14" spans="1:21" ht="21.75" customHeight="1" x14ac:dyDescent="0.2">
      <c r="A14" s="8" t="s">
        <v>211</v>
      </c>
      <c r="C14" s="9">
        <v>0</v>
      </c>
      <c r="E14" s="9">
        <v>0</v>
      </c>
      <c r="G14" s="9">
        <v>0</v>
      </c>
      <c r="I14" s="9">
        <v>0</v>
      </c>
      <c r="K14" s="9">
        <v>4692065</v>
      </c>
      <c r="M14" s="9">
        <v>8217666672</v>
      </c>
      <c r="O14" s="9">
        <v>8194906653</v>
      </c>
      <c r="Q14" s="71">
        <v>71945675</v>
      </c>
      <c r="R14" s="71"/>
    </row>
    <row r="15" spans="1:21" ht="21.75" customHeight="1" x14ac:dyDescent="0.2">
      <c r="A15" s="8" t="s">
        <v>32</v>
      </c>
      <c r="C15" s="9">
        <v>0</v>
      </c>
      <c r="E15" s="9">
        <v>0</v>
      </c>
      <c r="G15" s="9">
        <v>0</v>
      </c>
      <c r="I15" s="9">
        <v>0</v>
      </c>
      <c r="K15" s="9">
        <v>668387</v>
      </c>
      <c r="M15" s="9">
        <v>10644370876</v>
      </c>
      <c r="O15" s="9">
        <v>10716934827</v>
      </c>
      <c r="Q15" s="71">
        <v>-8850977</v>
      </c>
      <c r="R15" s="71"/>
      <c r="U15" s="20"/>
    </row>
    <row r="16" spans="1:21" ht="21.75" customHeight="1" x14ac:dyDescent="0.2">
      <c r="A16" s="8" t="s">
        <v>27</v>
      </c>
      <c r="C16" s="9">
        <v>0</v>
      </c>
      <c r="E16" s="9">
        <v>0</v>
      </c>
      <c r="G16" s="9">
        <v>0</v>
      </c>
      <c r="I16" s="9">
        <v>0</v>
      </c>
      <c r="K16" s="9">
        <v>2</v>
      </c>
      <c r="M16" s="9">
        <v>2</v>
      </c>
      <c r="O16" s="9">
        <v>4761</v>
      </c>
      <c r="Q16" s="71">
        <v>-4759</v>
      </c>
      <c r="R16" s="71"/>
    </row>
    <row r="17" spans="1:22" ht="21.75" customHeight="1" x14ac:dyDescent="0.2">
      <c r="A17" s="8" t="s">
        <v>111</v>
      </c>
      <c r="C17" s="9">
        <v>350000</v>
      </c>
      <c r="E17" s="9">
        <v>349944062500</v>
      </c>
      <c r="G17" s="9">
        <v>349936562500</v>
      </c>
      <c r="I17" s="9">
        <v>7500000</v>
      </c>
      <c r="K17" s="9">
        <v>350000</v>
      </c>
      <c r="M17" s="9">
        <v>349944062500</v>
      </c>
      <c r="O17" s="9">
        <v>349936562500</v>
      </c>
      <c r="Q17" s="71">
        <v>63437500</v>
      </c>
      <c r="R17" s="71"/>
      <c r="U17" s="33"/>
    </row>
    <row r="18" spans="1:22" ht="21.75" customHeight="1" x14ac:dyDescent="0.2">
      <c r="A18" s="11" t="s">
        <v>220</v>
      </c>
      <c r="C18" s="13">
        <v>0</v>
      </c>
      <c r="E18" s="13">
        <v>0</v>
      </c>
      <c r="G18" s="13">
        <v>0</v>
      </c>
      <c r="I18" s="13">
        <v>0</v>
      </c>
      <c r="K18" s="13">
        <v>2050000</v>
      </c>
      <c r="M18" s="13">
        <v>1840851861875</v>
      </c>
      <c r="O18" s="13">
        <v>1890167345062</v>
      </c>
      <c r="Q18" s="73">
        <f>-49267345062</f>
        <v>-49267345062</v>
      </c>
      <c r="R18" s="73"/>
      <c r="V18" s="20"/>
    </row>
    <row r="19" spans="1:22" ht="21.75" customHeight="1" x14ac:dyDescent="0.2">
      <c r="A19" s="15" t="s">
        <v>34</v>
      </c>
      <c r="C19" s="16">
        <f>SUM(C8:C18)</f>
        <v>406464320</v>
      </c>
      <c r="E19" s="16">
        <f>SUM(E8:E18)</f>
        <v>894662363900</v>
      </c>
      <c r="G19" s="16">
        <f>SUM(G8:G18)</f>
        <v>779398933961</v>
      </c>
      <c r="I19" s="16">
        <f>SUM(I8:I18)</f>
        <v>115263429939</v>
      </c>
      <c r="K19" s="16">
        <f>SUM(K8:K18)</f>
        <v>413886857</v>
      </c>
      <c r="M19" s="16">
        <f>SUM(M8:M18)</f>
        <v>2767145753372</v>
      </c>
      <c r="O19" s="16">
        <f>SUM(O8:O18)</f>
        <v>2706602625264</v>
      </c>
      <c r="Q19" s="77">
        <f>SUM(Q8:R18)</f>
        <v>82557374879</v>
      </c>
      <c r="R19" s="77"/>
    </row>
    <row r="22" spans="1:22" x14ac:dyDescent="0.2">
      <c r="Q22" s="20">
        <f>Q19-'درآمد سرمایه گذاری در اوراق به'!P28-'درآمد سرمایه گذاری در صندوق'!S34-'درآمد سرمایه گذاری در سهام'!S26</f>
        <v>0</v>
      </c>
    </row>
  </sheetData>
  <mergeCells count="20">
    <mergeCell ref="Q18:R18"/>
    <mergeCell ref="Q19:R19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25" ht="21.75" customHeight="1" x14ac:dyDescent="0.2">
      <c r="A2" s="63" t="s">
        <v>185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 spans="1:25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</row>
    <row r="4" spans="1:25" ht="7.35" customHeight="1" x14ac:dyDescent="0.2"/>
    <row r="5" spans="1:25" ht="14.45" customHeight="1" x14ac:dyDescent="0.2">
      <c r="A5" s="65" t="s">
        <v>263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</row>
    <row r="6" spans="1:25" ht="7.35" customHeight="1" x14ac:dyDescent="0.2"/>
    <row r="7" spans="1:25" ht="14.45" customHeight="1" x14ac:dyDescent="0.2">
      <c r="E7" s="66" t="s">
        <v>204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Y7" s="2" t="s">
        <v>205</v>
      </c>
    </row>
    <row r="8" spans="1:25" ht="29.1" customHeight="1" x14ac:dyDescent="0.2">
      <c r="A8" s="2" t="s">
        <v>264</v>
      </c>
      <c r="C8" s="2" t="s">
        <v>265</v>
      </c>
      <c r="E8" s="19" t="s">
        <v>39</v>
      </c>
      <c r="F8" s="3"/>
      <c r="G8" s="19" t="s">
        <v>13</v>
      </c>
      <c r="H8" s="3"/>
      <c r="I8" s="19" t="s">
        <v>38</v>
      </c>
      <c r="J8" s="3"/>
      <c r="K8" s="19" t="s">
        <v>266</v>
      </c>
      <c r="L8" s="3"/>
      <c r="M8" s="19" t="s">
        <v>267</v>
      </c>
      <c r="N8" s="3"/>
      <c r="O8" s="19" t="s">
        <v>268</v>
      </c>
      <c r="P8" s="3"/>
      <c r="Q8" s="19" t="s">
        <v>269</v>
      </c>
      <c r="R8" s="3"/>
      <c r="S8" s="19" t="s">
        <v>270</v>
      </c>
      <c r="T8" s="3"/>
      <c r="U8" s="19" t="s">
        <v>271</v>
      </c>
      <c r="V8" s="3"/>
      <c r="W8" s="19" t="s">
        <v>272</v>
      </c>
      <c r="Y8" s="19" t="s">
        <v>272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T67"/>
  <sheetViews>
    <sheetView rightToLeft="1" topLeftCell="A37" workbookViewId="0">
      <selection activeCell="Q39" sqref="Q39:R39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28.28515625" customWidth="1"/>
    <col min="18" max="18" width="1.28515625" customWidth="1"/>
    <col min="19" max="19" width="0.28515625" customWidth="1"/>
  </cols>
  <sheetData>
    <row r="1" spans="1:18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8" ht="21.75" customHeight="1" x14ac:dyDescent="0.2">
      <c r="A2" s="63" t="s">
        <v>185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ht="14.45" customHeight="1" x14ac:dyDescent="0.2"/>
    <row r="5" spans="1:18" ht="14.45" customHeight="1" x14ac:dyDescent="0.2">
      <c r="A5" s="65" t="s">
        <v>273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4.45" customHeight="1" x14ac:dyDescent="0.2">
      <c r="A6" s="66" t="s">
        <v>188</v>
      </c>
      <c r="C6" s="66" t="s">
        <v>204</v>
      </c>
      <c r="D6" s="66"/>
      <c r="E6" s="66"/>
      <c r="F6" s="66"/>
      <c r="G6" s="66"/>
      <c r="H6" s="66"/>
      <c r="I6" s="66"/>
      <c r="K6" s="66" t="s">
        <v>205</v>
      </c>
      <c r="L6" s="66"/>
      <c r="M6" s="66"/>
      <c r="N6" s="66"/>
      <c r="O6" s="66"/>
      <c r="P6" s="66"/>
      <c r="Q6" s="66"/>
      <c r="R6" s="66"/>
    </row>
    <row r="7" spans="1:18" ht="35.25" customHeight="1" x14ac:dyDescent="0.2">
      <c r="A7" s="66"/>
      <c r="C7" s="19" t="s">
        <v>13</v>
      </c>
      <c r="D7" s="3"/>
      <c r="E7" s="19" t="s">
        <v>15</v>
      </c>
      <c r="F7" s="3"/>
      <c r="G7" s="19" t="s">
        <v>261</v>
      </c>
      <c r="H7" s="3"/>
      <c r="I7" s="19" t="s">
        <v>274</v>
      </c>
      <c r="K7" s="19" t="s">
        <v>13</v>
      </c>
      <c r="L7" s="3"/>
      <c r="M7" s="19" t="s">
        <v>15</v>
      </c>
      <c r="N7" s="3"/>
      <c r="O7" s="19" t="s">
        <v>261</v>
      </c>
      <c r="P7" s="3"/>
      <c r="Q7" s="81" t="s">
        <v>274</v>
      </c>
      <c r="R7" s="81"/>
    </row>
    <row r="8" spans="1:18" ht="21.75" customHeight="1" x14ac:dyDescent="0.2">
      <c r="A8" s="5" t="s">
        <v>69</v>
      </c>
      <c r="C8" s="6">
        <v>9668000</v>
      </c>
      <c r="E8" s="6">
        <v>341927690123</v>
      </c>
      <c r="G8" s="6">
        <v>334732246922</v>
      </c>
      <c r="I8" s="6">
        <v>7195443201</v>
      </c>
      <c r="K8" s="6">
        <v>9668000</v>
      </c>
      <c r="M8" s="6">
        <v>341927690123</v>
      </c>
      <c r="O8" s="6">
        <v>300403809407</v>
      </c>
      <c r="Q8" s="82">
        <v>41523880716</v>
      </c>
      <c r="R8" s="82"/>
    </row>
    <row r="9" spans="1:18" ht="21.75" customHeight="1" x14ac:dyDescent="0.2">
      <c r="A9" s="8" t="s">
        <v>29</v>
      </c>
      <c r="C9" s="9">
        <v>50000000</v>
      </c>
      <c r="E9" s="9">
        <v>632464312500</v>
      </c>
      <c r="G9" s="9">
        <v>618597315001</v>
      </c>
      <c r="I9" s="9">
        <v>13866997499</v>
      </c>
      <c r="K9" s="9">
        <v>50000000</v>
      </c>
      <c r="M9" s="9">
        <v>632464312500</v>
      </c>
      <c r="O9" s="9">
        <v>604978830001</v>
      </c>
      <c r="Q9" s="83">
        <v>27485482499</v>
      </c>
      <c r="R9" s="83"/>
    </row>
    <row r="10" spans="1:18" ht="21.75" customHeight="1" x14ac:dyDescent="0.2">
      <c r="A10" s="8" t="s">
        <v>76</v>
      </c>
      <c r="C10" s="9">
        <v>10000000</v>
      </c>
      <c r="E10" s="9">
        <v>152338162500</v>
      </c>
      <c r="G10" s="9">
        <v>150490000000</v>
      </c>
      <c r="I10" s="9">
        <v>1848162500</v>
      </c>
      <c r="K10" s="9">
        <v>10000000</v>
      </c>
      <c r="M10" s="9">
        <v>152338162500</v>
      </c>
      <c r="O10" s="9">
        <v>150490000000</v>
      </c>
      <c r="Q10" s="84">
        <v>2759980000</v>
      </c>
      <c r="R10" s="84"/>
    </row>
    <row r="11" spans="1:18" ht="21.75" customHeight="1" x14ac:dyDescent="0.2">
      <c r="A11" s="8" t="s">
        <v>20</v>
      </c>
      <c r="C11" s="9">
        <v>32163634</v>
      </c>
      <c r="E11" s="9">
        <v>111103604812</v>
      </c>
      <c r="G11" s="9">
        <v>93806611948</v>
      </c>
      <c r="I11" s="9">
        <v>17296992864</v>
      </c>
      <c r="K11" s="9">
        <v>32163634</v>
      </c>
      <c r="M11" s="9">
        <v>111103604812</v>
      </c>
      <c r="O11" s="9">
        <v>86421712125</v>
      </c>
      <c r="Q11" s="83">
        <v>24681892687</v>
      </c>
      <c r="R11" s="83"/>
    </row>
    <row r="12" spans="1:18" ht="21.75" customHeight="1" x14ac:dyDescent="0.2">
      <c r="A12" s="8" t="s">
        <v>71</v>
      </c>
      <c r="C12" s="9">
        <v>21564</v>
      </c>
      <c r="E12" s="9">
        <v>98129979396</v>
      </c>
      <c r="G12" s="9">
        <v>91726420212</v>
      </c>
      <c r="I12" s="9">
        <v>6403559184</v>
      </c>
      <c r="K12" s="9">
        <v>21564</v>
      </c>
      <c r="M12" s="9">
        <v>98129979396</v>
      </c>
      <c r="O12" s="9">
        <v>83544521076</v>
      </c>
      <c r="Q12" s="84">
        <v>14585458320</v>
      </c>
      <c r="R12" s="84"/>
    </row>
    <row r="13" spans="1:18" ht="21.75" customHeight="1" x14ac:dyDescent="0.2">
      <c r="A13" s="8" t="s">
        <v>70</v>
      </c>
      <c r="C13" s="9">
        <v>15984000</v>
      </c>
      <c r="E13" s="9">
        <v>246404103246</v>
      </c>
      <c r="G13" s="9">
        <v>243458354867</v>
      </c>
      <c r="I13" s="9">
        <v>2945748379</v>
      </c>
      <c r="K13" s="9">
        <v>15984000</v>
      </c>
      <c r="M13" s="9">
        <v>246404103246</v>
      </c>
      <c r="O13" s="9">
        <v>227067997557</v>
      </c>
      <c r="Q13" s="84">
        <v>19336105689</v>
      </c>
      <c r="R13" s="84"/>
    </row>
    <row r="14" spans="1:18" ht="21.75" customHeight="1" x14ac:dyDescent="0.2">
      <c r="A14" s="8" t="s">
        <v>65</v>
      </c>
      <c r="C14" s="9">
        <v>1500000</v>
      </c>
      <c r="E14" s="9">
        <v>34457533031</v>
      </c>
      <c r="G14" s="9">
        <v>32569777406</v>
      </c>
      <c r="I14" s="9">
        <v>1887755625</v>
      </c>
      <c r="K14" s="9">
        <v>1500000</v>
      </c>
      <c r="M14" s="9">
        <v>34457533031</v>
      </c>
      <c r="O14" s="9">
        <v>28615978125</v>
      </c>
      <c r="Q14" s="84">
        <v>5841554906</v>
      </c>
      <c r="R14" s="84"/>
    </row>
    <row r="15" spans="1:18" ht="21.75" customHeight="1" x14ac:dyDescent="0.2">
      <c r="A15" s="8" t="s">
        <v>26</v>
      </c>
      <c r="C15" s="9">
        <v>29431752</v>
      </c>
      <c r="E15" s="9">
        <v>701866627483</v>
      </c>
      <c r="G15" s="9">
        <v>567578681666</v>
      </c>
      <c r="I15" s="9">
        <v>134287945817</v>
      </c>
      <c r="K15" s="9">
        <v>29431752</v>
      </c>
      <c r="M15" s="9">
        <v>701866627483</v>
      </c>
      <c r="O15" s="9">
        <v>521645767737</v>
      </c>
      <c r="Q15" s="83">
        <v>180220859746</v>
      </c>
      <c r="R15" s="83"/>
    </row>
    <row r="16" spans="1:18" ht="21.75" customHeight="1" x14ac:dyDescent="0.2">
      <c r="A16" s="8" t="s">
        <v>56</v>
      </c>
      <c r="C16" s="9">
        <v>66412351</v>
      </c>
      <c r="E16" s="9">
        <v>1038260145852</v>
      </c>
      <c r="G16" s="9">
        <v>1011762926050</v>
      </c>
      <c r="I16" s="9">
        <v>26497219802</v>
      </c>
      <c r="K16" s="9">
        <v>66412351</v>
      </c>
      <c r="M16" s="9">
        <v>1038260145852</v>
      </c>
      <c r="O16" s="9">
        <v>999999990441</v>
      </c>
      <c r="Q16" s="84">
        <v>38260155411</v>
      </c>
      <c r="R16" s="84"/>
    </row>
    <row r="17" spans="1:18" ht="21.75" customHeight="1" x14ac:dyDescent="0.2">
      <c r="A17" s="8" t="s">
        <v>78</v>
      </c>
      <c r="C17" s="9">
        <v>19960000</v>
      </c>
      <c r="E17" s="9">
        <v>289275676725</v>
      </c>
      <c r="G17" s="9">
        <v>300311688844</v>
      </c>
      <c r="I17" s="9">
        <v>-11036012119</v>
      </c>
      <c r="K17" s="9">
        <v>19960000</v>
      </c>
      <c r="M17" s="9">
        <v>289275676725</v>
      </c>
      <c r="O17" s="9">
        <v>300311688844</v>
      </c>
      <c r="Q17" s="84">
        <v>-11036012119</v>
      </c>
      <c r="R17" s="84"/>
    </row>
    <row r="18" spans="1:18" ht="21.75" customHeight="1" x14ac:dyDescent="0.2">
      <c r="A18" s="8" t="s">
        <v>79</v>
      </c>
      <c r="C18" s="9">
        <v>4400000</v>
      </c>
      <c r="E18" s="9">
        <v>98399012250</v>
      </c>
      <c r="G18" s="9">
        <v>100092773053</v>
      </c>
      <c r="I18" s="9">
        <v>-1693760803</v>
      </c>
      <c r="K18" s="9">
        <v>4400000</v>
      </c>
      <c r="M18" s="9">
        <v>98399012250</v>
      </c>
      <c r="O18" s="9">
        <v>100092773053</v>
      </c>
      <c r="Q18" s="84">
        <v>-1693760803</v>
      </c>
      <c r="R18" s="84"/>
    </row>
    <row r="19" spans="1:18" ht="21.75" customHeight="1" x14ac:dyDescent="0.2">
      <c r="A19" s="8" t="s">
        <v>24</v>
      </c>
      <c r="C19" s="9">
        <v>35500000</v>
      </c>
      <c r="E19" s="9">
        <v>149977293750</v>
      </c>
      <c r="G19" s="9">
        <v>131133087900</v>
      </c>
      <c r="I19" s="9">
        <v>18844205850</v>
      </c>
      <c r="K19" s="9">
        <v>35500000</v>
      </c>
      <c r="M19" s="9">
        <v>149977293750</v>
      </c>
      <c r="O19" s="9">
        <v>122275605375</v>
      </c>
      <c r="Q19" s="83">
        <v>27701688375</v>
      </c>
      <c r="R19" s="83"/>
    </row>
    <row r="20" spans="1:18" ht="21.75" customHeight="1" x14ac:dyDescent="0.2">
      <c r="A20" s="8" t="s">
        <v>23</v>
      </c>
      <c r="C20" s="9">
        <v>3593433</v>
      </c>
      <c r="E20" s="9">
        <v>9330200016</v>
      </c>
      <c r="G20" s="9">
        <v>9957139896</v>
      </c>
      <c r="I20" s="9">
        <v>-626939879</v>
      </c>
      <c r="K20" s="9">
        <v>3593433</v>
      </c>
      <c r="M20" s="9">
        <v>9330200016</v>
      </c>
      <c r="O20" s="9">
        <v>6231489442</v>
      </c>
      <c r="Q20" s="83">
        <v>3098710574</v>
      </c>
      <c r="R20" s="83"/>
    </row>
    <row r="21" spans="1:18" ht="21.75" customHeight="1" x14ac:dyDescent="0.2">
      <c r="A21" s="8" t="s">
        <v>77</v>
      </c>
      <c r="C21" s="9">
        <v>4045389</v>
      </c>
      <c r="E21" s="9">
        <v>209136733875</v>
      </c>
      <c r="G21" s="9">
        <v>199999986771</v>
      </c>
      <c r="I21" s="9">
        <v>9136747104</v>
      </c>
      <c r="K21" s="9">
        <v>4045389</v>
      </c>
      <c r="M21" s="9">
        <v>209136733875</v>
      </c>
      <c r="O21" s="9">
        <v>199999986771</v>
      </c>
      <c r="Q21" s="84">
        <v>10388538952</v>
      </c>
      <c r="R21" s="84"/>
    </row>
    <row r="22" spans="1:18" ht="21.75" customHeight="1" x14ac:dyDescent="0.2">
      <c r="A22" s="8" t="s">
        <v>73</v>
      </c>
      <c r="C22" s="9">
        <v>67248</v>
      </c>
      <c r="E22" s="9">
        <v>237754225093</v>
      </c>
      <c r="G22" s="9">
        <v>217013848864</v>
      </c>
      <c r="I22" s="9">
        <v>20740376229</v>
      </c>
      <c r="K22" s="9">
        <v>67248</v>
      </c>
      <c r="M22" s="9">
        <v>237754225093</v>
      </c>
      <c r="O22" s="9">
        <v>193142288320</v>
      </c>
      <c r="Q22" s="84">
        <v>46035021888</v>
      </c>
      <c r="R22" s="84"/>
    </row>
    <row r="23" spans="1:18" ht="21.75" customHeight="1" x14ac:dyDescent="0.2">
      <c r="A23" s="8" t="s">
        <v>30</v>
      </c>
      <c r="C23" s="9">
        <v>3500000</v>
      </c>
      <c r="E23" s="9">
        <v>129251351250</v>
      </c>
      <c r="G23" s="9">
        <v>122009696995</v>
      </c>
      <c r="I23" s="9">
        <v>7241654255</v>
      </c>
      <c r="K23" s="9">
        <v>3500000</v>
      </c>
      <c r="M23" s="9">
        <v>129251351250</v>
      </c>
      <c r="O23" s="9">
        <v>95329394995</v>
      </c>
      <c r="Q23" s="83">
        <v>33921956255</v>
      </c>
      <c r="R23" s="83"/>
    </row>
    <row r="24" spans="1:18" ht="21.75" customHeight="1" x14ac:dyDescent="0.2">
      <c r="A24" s="8" t="s">
        <v>215</v>
      </c>
      <c r="C24" s="9">
        <v>10000</v>
      </c>
      <c r="E24" s="9">
        <v>15008230000</v>
      </c>
      <c r="G24" s="9">
        <v>13843350000</v>
      </c>
      <c r="I24" s="9">
        <v>1164880000</v>
      </c>
      <c r="K24" s="9">
        <v>10000</v>
      </c>
      <c r="M24" s="9">
        <v>15008230000</v>
      </c>
      <c r="O24" s="9">
        <v>13103310000</v>
      </c>
      <c r="Q24" s="84">
        <v>1904920000</v>
      </c>
      <c r="R24" s="84"/>
    </row>
    <row r="25" spans="1:18" ht="21.75" customHeight="1" x14ac:dyDescent="0.2">
      <c r="A25" s="8" t="s">
        <v>22</v>
      </c>
      <c r="C25" s="9">
        <v>14000000</v>
      </c>
      <c r="E25" s="9">
        <v>57239387100</v>
      </c>
      <c r="G25" s="9">
        <v>64353262356</v>
      </c>
      <c r="I25" s="9">
        <v>-7113875256</v>
      </c>
      <c r="K25" s="9">
        <v>14000000</v>
      </c>
      <c r="M25" s="9">
        <v>57239387100</v>
      </c>
      <c r="O25" s="9">
        <v>56742815556</v>
      </c>
      <c r="Q25" s="83">
        <v>496571544</v>
      </c>
      <c r="R25" s="83"/>
    </row>
    <row r="26" spans="1:18" ht="21.75" customHeight="1" x14ac:dyDescent="0.2">
      <c r="A26" s="8" t="s">
        <v>64</v>
      </c>
      <c r="C26" s="9">
        <v>1000000</v>
      </c>
      <c r="E26" s="9">
        <v>11436403125</v>
      </c>
      <c r="G26" s="9">
        <v>10636354312</v>
      </c>
      <c r="I26" s="9">
        <v>800048813</v>
      </c>
      <c r="K26" s="9">
        <v>1000000</v>
      </c>
      <c r="M26" s="9">
        <v>11436403125</v>
      </c>
      <c r="O26" s="9">
        <v>9988125000</v>
      </c>
      <c r="Q26" s="84">
        <v>1448278125</v>
      </c>
      <c r="R26" s="84"/>
    </row>
    <row r="27" spans="1:18" ht="21.75" customHeight="1" x14ac:dyDescent="0.2">
      <c r="A27" s="8" t="s">
        <v>80</v>
      </c>
      <c r="C27" s="9">
        <v>1310000</v>
      </c>
      <c r="E27" s="9">
        <v>20269111813</v>
      </c>
      <c r="G27" s="9">
        <v>19921982723</v>
      </c>
      <c r="I27" s="9">
        <v>347129090</v>
      </c>
      <c r="K27" s="9">
        <v>1310000</v>
      </c>
      <c r="M27" s="9">
        <v>20269111813</v>
      </c>
      <c r="O27" s="9">
        <v>19921982723</v>
      </c>
      <c r="Q27" s="84">
        <v>347129090</v>
      </c>
      <c r="R27" s="84"/>
    </row>
    <row r="28" spans="1:18" ht="21.75" customHeight="1" x14ac:dyDescent="0.2">
      <c r="A28" s="8" t="s">
        <v>66</v>
      </c>
      <c r="C28" s="9">
        <v>579746</v>
      </c>
      <c r="E28" s="9">
        <v>260442714994</v>
      </c>
      <c r="G28" s="9">
        <v>245931532750</v>
      </c>
      <c r="I28" s="9">
        <v>14511182244</v>
      </c>
      <c r="K28" s="9">
        <v>579746</v>
      </c>
      <c r="M28" s="9">
        <v>260442714994</v>
      </c>
      <c r="O28" s="9">
        <v>212514121446</v>
      </c>
      <c r="Q28" s="84">
        <v>47928593548</v>
      </c>
      <c r="R28" s="84"/>
    </row>
    <row r="29" spans="1:18" ht="21.75" customHeight="1" x14ac:dyDescent="0.2">
      <c r="A29" s="8" t="s">
        <v>67</v>
      </c>
      <c r="C29" s="9">
        <v>36800000</v>
      </c>
      <c r="E29" s="9">
        <v>896916007680</v>
      </c>
      <c r="G29" s="9">
        <v>831343589120</v>
      </c>
      <c r="I29" s="9">
        <v>65572418560</v>
      </c>
      <c r="K29" s="9">
        <v>36800000</v>
      </c>
      <c r="M29" s="9">
        <v>896916007680</v>
      </c>
      <c r="O29" s="9">
        <v>1079482264960</v>
      </c>
      <c r="Q29" s="84">
        <v>-182566257280</v>
      </c>
      <c r="R29" s="84"/>
    </row>
    <row r="30" spans="1:18" ht="21.75" customHeight="1" x14ac:dyDescent="0.2">
      <c r="A30" s="8" t="s">
        <v>32</v>
      </c>
      <c r="C30" s="9">
        <v>8502639</v>
      </c>
      <c r="E30" s="9">
        <v>144445505411</v>
      </c>
      <c r="G30" s="9">
        <v>139543317399</v>
      </c>
      <c r="I30" s="9">
        <v>4902188012</v>
      </c>
      <c r="K30" s="9">
        <v>8502639</v>
      </c>
      <c r="M30" s="9">
        <v>144445505411</v>
      </c>
      <c r="O30" s="9">
        <v>136331539089</v>
      </c>
      <c r="Q30" s="83">
        <v>8113966322</v>
      </c>
      <c r="R30" s="83"/>
    </row>
    <row r="31" spans="1:18" ht="21.75" customHeight="1" x14ac:dyDescent="0.2">
      <c r="A31" s="8" t="s">
        <v>63</v>
      </c>
      <c r="C31" s="9">
        <v>43978468</v>
      </c>
      <c r="E31" s="9">
        <v>1031178234563</v>
      </c>
      <c r="G31" s="9">
        <v>1010904018127</v>
      </c>
      <c r="I31" s="9">
        <v>20274216436</v>
      </c>
      <c r="K31" s="9">
        <v>43978468</v>
      </c>
      <c r="M31" s="9">
        <v>1031178234563</v>
      </c>
      <c r="O31" s="9">
        <v>999999996771</v>
      </c>
      <c r="Q31" s="84">
        <v>37350473087</v>
      </c>
      <c r="R31" s="84"/>
    </row>
    <row r="32" spans="1:18" ht="21.75" customHeight="1" x14ac:dyDescent="0.2">
      <c r="A32" s="8" t="s">
        <v>58</v>
      </c>
      <c r="C32" s="9">
        <v>25571381</v>
      </c>
      <c r="E32" s="9">
        <v>608897797243</v>
      </c>
      <c r="G32" s="9">
        <v>584431173792</v>
      </c>
      <c r="I32" s="9">
        <v>24466623451</v>
      </c>
      <c r="K32" s="9">
        <v>25571381</v>
      </c>
      <c r="M32" s="9">
        <v>608897797243</v>
      </c>
      <c r="O32" s="9">
        <v>529016056521</v>
      </c>
      <c r="Q32" s="84">
        <v>79881740722</v>
      </c>
      <c r="R32" s="84"/>
    </row>
    <row r="33" spans="1:18" ht="21.75" customHeight="1" x14ac:dyDescent="0.2">
      <c r="A33" s="8" t="s">
        <v>59</v>
      </c>
      <c r="C33" s="9">
        <v>34048000</v>
      </c>
      <c r="E33" s="9">
        <v>838286551200</v>
      </c>
      <c r="G33" s="9">
        <v>830220862133</v>
      </c>
      <c r="I33" s="9">
        <v>8065689067</v>
      </c>
      <c r="K33" s="9">
        <v>34048000</v>
      </c>
      <c r="M33" s="9">
        <v>838286551200</v>
      </c>
      <c r="O33" s="9">
        <v>721688038092</v>
      </c>
      <c r="Q33" s="84">
        <v>116598513108</v>
      </c>
      <c r="R33" s="84"/>
    </row>
    <row r="34" spans="1:18" ht="21.75" customHeight="1" x14ac:dyDescent="0.2">
      <c r="A34" s="8" t="s">
        <v>57</v>
      </c>
      <c r="C34" s="9">
        <v>6900000</v>
      </c>
      <c r="E34" s="9">
        <v>70296423750</v>
      </c>
      <c r="G34" s="9">
        <v>69161026347</v>
      </c>
      <c r="I34" s="9">
        <v>1135397403</v>
      </c>
      <c r="K34" s="9">
        <v>6900000</v>
      </c>
      <c r="M34" s="9">
        <v>70296423750</v>
      </c>
      <c r="O34" s="9">
        <v>67862570097</v>
      </c>
      <c r="Q34" s="84">
        <v>2433853653</v>
      </c>
      <c r="R34" s="84"/>
    </row>
    <row r="35" spans="1:18" ht="21.75" customHeight="1" x14ac:dyDescent="0.2">
      <c r="A35" s="8" t="s">
        <v>68</v>
      </c>
      <c r="C35" s="9">
        <v>2783000</v>
      </c>
      <c r="E35" s="9">
        <v>65667519109</v>
      </c>
      <c r="G35" s="9">
        <v>61862715701</v>
      </c>
      <c r="I35" s="9">
        <v>3804803408</v>
      </c>
      <c r="K35" s="9">
        <v>2783000</v>
      </c>
      <c r="M35" s="9">
        <v>65667519109</v>
      </c>
      <c r="O35" s="9">
        <v>55247597493</v>
      </c>
      <c r="Q35" s="84">
        <v>10419921616</v>
      </c>
      <c r="R35" s="84"/>
    </row>
    <row r="36" spans="1:18" ht="21.75" customHeight="1" x14ac:dyDescent="0.2">
      <c r="A36" s="8" t="s">
        <v>62</v>
      </c>
      <c r="C36" s="9">
        <v>4000000</v>
      </c>
      <c r="E36" s="9">
        <v>40272120000</v>
      </c>
      <c r="G36" s="9">
        <v>39952500000</v>
      </c>
      <c r="I36" s="9">
        <v>319620000</v>
      </c>
      <c r="K36" s="9">
        <v>4000000</v>
      </c>
      <c r="M36" s="9">
        <v>40272120000</v>
      </c>
      <c r="O36" s="9">
        <v>40046400000</v>
      </c>
      <c r="Q36" s="84">
        <v>225720000</v>
      </c>
      <c r="R36" s="84"/>
    </row>
    <row r="37" spans="1:18" ht="21.75" customHeight="1" x14ac:dyDescent="0.2">
      <c r="A37" s="8" t="s">
        <v>61</v>
      </c>
      <c r="C37" s="9">
        <v>1000000</v>
      </c>
      <c r="E37" s="9">
        <v>21314658750</v>
      </c>
      <c r="G37" s="9">
        <v>18228328125</v>
      </c>
      <c r="I37" s="9">
        <v>3086330625</v>
      </c>
      <c r="K37" s="9">
        <v>1000000</v>
      </c>
      <c r="M37" s="9">
        <v>21314658750</v>
      </c>
      <c r="O37" s="9">
        <v>15521546250</v>
      </c>
      <c r="Q37" s="84">
        <v>5793112500</v>
      </c>
      <c r="R37" s="84"/>
    </row>
    <row r="38" spans="1:18" ht="21.75" customHeight="1" x14ac:dyDescent="0.2">
      <c r="A38" s="8" t="s">
        <v>74</v>
      </c>
      <c r="C38" s="9">
        <v>130571</v>
      </c>
      <c r="E38" s="9">
        <v>140386674925</v>
      </c>
      <c r="G38" s="9">
        <v>131696632591</v>
      </c>
      <c r="I38" s="9">
        <v>8690042334</v>
      </c>
      <c r="K38" s="9">
        <v>130571</v>
      </c>
      <c r="M38" s="9">
        <v>140386674925</v>
      </c>
      <c r="O38" s="9">
        <v>121341438294</v>
      </c>
      <c r="Q38" s="84">
        <f>19045236631-2005</f>
        <v>19045234626</v>
      </c>
      <c r="R38" s="84"/>
    </row>
    <row r="39" spans="1:18" ht="21.75" customHeight="1" x14ac:dyDescent="0.2">
      <c r="A39" s="8" t="s">
        <v>72</v>
      </c>
      <c r="C39" s="9">
        <v>12502681</v>
      </c>
      <c r="E39" s="9">
        <v>393796943457</v>
      </c>
      <c r="G39" s="9">
        <v>377243939433</v>
      </c>
      <c r="I39" s="9">
        <v>16553004024</v>
      </c>
      <c r="K39" s="9">
        <v>12502681</v>
      </c>
      <c r="M39" s="9">
        <v>393796943457</v>
      </c>
      <c r="O39" s="9">
        <v>359607630561</v>
      </c>
      <c r="Q39" s="84">
        <v>34189312896</v>
      </c>
      <c r="R39" s="84"/>
    </row>
    <row r="40" spans="1:18" ht="21.75" customHeight="1" x14ac:dyDescent="0.2">
      <c r="A40" s="8" t="s">
        <v>27</v>
      </c>
      <c r="C40" s="9">
        <v>124499999</v>
      </c>
      <c r="E40" s="9">
        <v>341204180584</v>
      </c>
      <c r="G40" s="9">
        <v>305437764846</v>
      </c>
      <c r="I40" s="9">
        <v>35766415738</v>
      </c>
      <c r="K40" s="9">
        <v>124499999</v>
      </c>
      <c r="M40" s="9">
        <v>341204180584</v>
      </c>
      <c r="O40" s="9">
        <v>296403341494</v>
      </c>
      <c r="Q40" s="83">
        <v>44800839090</v>
      </c>
      <c r="R40" s="83"/>
    </row>
    <row r="41" spans="1:18" ht="21.75" customHeight="1" x14ac:dyDescent="0.2">
      <c r="A41" s="8" t="s">
        <v>28</v>
      </c>
      <c r="C41" s="9">
        <v>4000000</v>
      </c>
      <c r="E41" s="9">
        <v>90577836000</v>
      </c>
      <c r="G41" s="9">
        <v>80160192000</v>
      </c>
      <c r="I41" s="9">
        <v>10417644000</v>
      </c>
      <c r="K41" s="9">
        <v>4000000</v>
      </c>
      <c r="M41" s="9">
        <v>90577836000</v>
      </c>
      <c r="O41" s="9">
        <v>68549688000</v>
      </c>
      <c r="Q41" s="83">
        <v>22028148000</v>
      </c>
      <c r="R41" s="83"/>
    </row>
    <row r="42" spans="1:18" ht="21.75" customHeight="1" x14ac:dyDescent="0.2">
      <c r="A42" s="8" t="s">
        <v>60</v>
      </c>
      <c r="C42" s="9">
        <v>2000000</v>
      </c>
      <c r="E42" s="9">
        <v>25949148750</v>
      </c>
      <c r="G42" s="9">
        <v>28745823750</v>
      </c>
      <c r="I42" s="9">
        <v>-2796675000</v>
      </c>
      <c r="K42" s="9">
        <v>2000000</v>
      </c>
      <c r="M42" s="9">
        <v>25949148750</v>
      </c>
      <c r="O42" s="9">
        <v>26728222500</v>
      </c>
      <c r="Q42" s="84">
        <v>-779073750</v>
      </c>
      <c r="R42" s="84"/>
    </row>
    <row r="43" spans="1:18" ht="21.75" customHeight="1" x14ac:dyDescent="0.2">
      <c r="A43" s="8" t="s">
        <v>21</v>
      </c>
      <c r="C43" s="9">
        <v>35000000</v>
      </c>
      <c r="E43" s="9">
        <v>120031537500</v>
      </c>
      <c r="G43" s="9">
        <v>133148027250</v>
      </c>
      <c r="I43" s="9">
        <v>-13116489750</v>
      </c>
      <c r="K43" s="9">
        <v>35000000</v>
      </c>
      <c r="M43" s="9">
        <v>120031537500</v>
      </c>
      <c r="O43" s="9">
        <v>98634611250</v>
      </c>
      <c r="Q43" s="83">
        <v>21396926250</v>
      </c>
      <c r="R43" s="83"/>
    </row>
    <row r="44" spans="1:18" ht="21.75" customHeight="1" x14ac:dyDescent="0.2">
      <c r="A44" s="8" t="s">
        <v>25</v>
      </c>
      <c r="C44" s="9">
        <v>30231848</v>
      </c>
      <c r="E44" s="9">
        <v>317949826776</v>
      </c>
      <c r="G44" s="9">
        <v>288498897642</v>
      </c>
      <c r="I44" s="9">
        <v>29450929134</v>
      </c>
      <c r="K44" s="9">
        <v>30231848</v>
      </c>
      <c r="M44" s="9">
        <v>317949826776</v>
      </c>
      <c r="O44" s="9">
        <v>278882267720</v>
      </c>
      <c r="Q44" s="83">
        <v>39067559056</v>
      </c>
      <c r="R44" s="83"/>
    </row>
    <row r="45" spans="1:18" ht="21.75" customHeight="1" x14ac:dyDescent="0.2">
      <c r="A45" s="8" t="s">
        <v>114</v>
      </c>
      <c r="C45" s="9">
        <v>1840000</v>
      </c>
      <c r="E45" s="9">
        <v>1747683175000</v>
      </c>
      <c r="G45" s="9">
        <v>1747683175000</v>
      </c>
      <c r="I45" s="9">
        <v>0</v>
      </c>
      <c r="K45" s="9">
        <v>1840000</v>
      </c>
      <c r="M45" s="9">
        <v>1747683175000</v>
      </c>
      <c r="O45" s="9">
        <v>1747683175000</v>
      </c>
      <c r="Q45" s="71">
        <v>0</v>
      </c>
      <c r="R45" s="71"/>
    </row>
    <row r="46" spans="1:18" ht="21.75" customHeight="1" x14ac:dyDescent="0.2">
      <c r="A46" s="8" t="s">
        <v>109</v>
      </c>
      <c r="C46" s="9">
        <v>1200000</v>
      </c>
      <c r="E46" s="9">
        <v>1199782500000</v>
      </c>
      <c r="G46" s="9">
        <v>1199782500000</v>
      </c>
      <c r="I46" s="9">
        <v>0</v>
      </c>
      <c r="K46" s="9">
        <v>1200000</v>
      </c>
      <c r="M46" s="9">
        <v>1199782500000</v>
      </c>
      <c r="O46" s="9">
        <v>1199782500000</v>
      </c>
      <c r="Q46" s="71">
        <v>0</v>
      </c>
      <c r="R46" s="71"/>
    </row>
    <row r="47" spans="1:18" ht="21.75" customHeight="1" x14ac:dyDescent="0.2">
      <c r="A47" s="8" t="s">
        <v>120</v>
      </c>
      <c r="C47" s="9">
        <v>225000</v>
      </c>
      <c r="E47" s="9">
        <v>175018272187</v>
      </c>
      <c r="G47" s="9">
        <v>175018272187</v>
      </c>
      <c r="I47" s="9">
        <v>0</v>
      </c>
      <c r="K47" s="9">
        <v>225000</v>
      </c>
      <c r="M47" s="9">
        <v>175018272187</v>
      </c>
      <c r="O47" s="9">
        <v>175018272187</v>
      </c>
      <c r="Q47" s="71">
        <v>0</v>
      </c>
      <c r="R47" s="71"/>
    </row>
    <row r="48" spans="1:18" ht="21.75" customHeight="1" x14ac:dyDescent="0.2">
      <c r="A48" s="8" t="s">
        <v>94</v>
      </c>
      <c r="C48" s="9">
        <v>880000</v>
      </c>
      <c r="E48" s="9">
        <v>748612289425</v>
      </c>
      <c r="G48" s="9">
        <v>804552548415</v>
      </c>
      <c r="I48" s="9">
        <v>-55940258990</v>
      </c>
      <c r="K48" s="9">
        <v>880000</v>
      </c>
      <c r="M48" s="9">
        <v>748612289425</v>
      </c>
      <c r="O48" s="9">
        <v>782970060950</v>
      </c>
      <c r="Q48" s="71">
        <v>-34357771525</v>
      </c>
      <c r="R48" s="71"/>
    </row>
    <row r="49" spans="1:18" ht="21.75" customHeight="1" x14ac:dyDescent="0.2">
      <c r="A49" s="8" t="s">
        <v>103</v>
      </c>
      <c r="C49" s="9">
        <v>957700</v>
      </c>
      <c r="E49" s="9">
        <v>784466922394</v>
      </c>
      <c r="G49" s="9">
        <v>775605972932</v>
      </c>
      <c r="I49" s="9">
        <v>8860949462</v>
      </c>
      <c r="K49" s="9">
        <v>957700</v>
      </c>
      <c r="M49" s="9">
        <v>784466922394</v>
      </c>
      <c r="O49" s="9">
        <v>755124482875</v>
      </c>
      <c r="Q49" s="71">
        <v>29342439519</v>
      </c>
      <c r="R49" s="71"/>
    </row>
    <row r="50" spans="1:18" ht="21.75" customHeight="1" x14ac:dyDescent="0.2">
      <c r="A50" s="8" t="s">
        <v>106</v>
      </c>
      <c r="C50" s="9">
        <v>1874200</v>
      </c>
      <c r="E50" s="9">
        <v>1473644965829</v>
      </c>
      <c r="G50" s="9">
        <v>1571306817010</v>
      </c>
      <c r="I50" s="9">
        <v>-97661851180</v>
      </c>
      <c r="K50" s="9">
        <v>1874200</v>
      </c>
      <c r="M50" s="9">
        <v>1473644965829</v>
      </c>
      <c r="O50" s="9">
        <v>1525884443307</v>
      </c>
      <c r="Q50" s="71">
        <v>-52239477477</v>
      </c>
      <c r="R50" s="71"/>
    </row>
    <row r="51" spans="1:18" ht="21.75" customHeight="1" x14ac:dyDescent="0.2">
      <c r="A51" s="8" t="s">
        <v>123</v>
      </c>
      <c r="C51" s="9">
        <v>420000</v>
      </c>
      <c r="E51" s="9">
        <v>386412270079</v>
      </c>
      <c r="G51" s="9">
        <v>398927681250</v>
      </c>
      <c r="I51" s="9">
        <v>-12515411170</v>
      </c>
      <c r="K51" s="9">
        <v>420000</v>
      </c>
      <c r="M51" s="9">
        <v>386412270079</v>
      </c>
      <c r="O51" s="9">
        <v>412209873416</v>
      </c>
      <c r="Q51" s="71">
        <v>-25797603336</v>
      </c>
      <c r="R51" s="71"/>
    </row>
    <row r="52" spans="1:18" ht="21.75" customHeight="1" x14ac:dyDescent="0.2">
      <c r="A52" s="8" t="s">
        <v>126</v>
      </c>
      <c r="C52" s="9">
        <v>1000000</v>
      </c>
      <c r="E52" s="9">
        <v>994189770437</v>
      </c>
      <c r="G52" s="9">
        <v>985721305625</v>
      </c>
      <c r="I52" s="9">
        <v>8468464812</v>
      </c>
      <c r="K52" s="9">
        <v>1000000</v>
      </c>
      <c r="M52" s="9">
        <v>994189770437</v>
      </c>
      <c r="O52" s="9">
        <v>985721305625</v>
      </c>
      <c r="Q52" s="71">
        <v>8468464812</v>
      </c>
      <c r="R52" s="71"/>
    </row>
    <row r="53" spans="1:18" ht="21.75" customHeight="1" x14ac:dyDescent="0.2">
      <c r="A53" s="8" t="s">
        <v>129</v>
      </c>
      <c r="C53" s="9">
        <v>1225000</v>
      </c>
      <c r="E53" s="9">
        <v>1099004294361</v>
      </c>
      <c r="G53" s="9">
        <v>1128620650423</v>
      </c>
      <c r="I53" s="9">
        <v>-29616356061</v>
      </c>
      <c r="K53" s="9">
        <v>1225000</v>
      </c>
      <c r="M53" s="9">
        <v>1099004294361</v>
      </c>
      <c r="O53" s="9">
        <v>1128620650423</v>
      </c>
      <c r="Q53" s="71">
        <v>-29616356061</v>
      </c>
      <c r="R53" s="71"/>
    </row>
    <row r="54" spans="1:18" ht="21.75" customHeight="1" x14ac:dyDescent="0.2">
      <c r="A54" s="8" t="s">
        <v>117</v>
      </c>
      <c r="C54" s="9">
        <v>1000000</v>
      </c>
      <c r="E54" s="9">
        <v>999818750000</v>
      </c>
      <c r="G54" s="9">
        <v>999818750000</v>
      </c>
      <c r="I54" s="9">
        <v>0</v>
      </c>
      <c r="K54" s="9">
        <v>1000000</v>
      </c>
      <c r="M54" s="9">
        <v>999818750000</v>
      </c>
      <c r="O54" s="9">
        <v>999818750000</v>
      </c>
      <c r="Q54" s="71">
        <v>0</v>
      </c>
      <c r="R54" s="71"/>
    </row>
    <row r="55" spans="1:18" ht="21.75" customHeight="1" x14ac:dyDescent="0.2">
      <c r="A55" s="8" t="s">
        <v>97</v>
      </c>
      <c r="C55" s="9">
        <v>151609</v>
      </c>
      <c r="E55" s="9">
        <v>121795297273</v>
      </c>
      <c r="G55" s="9">
        <v>126691835142</v>
      </c>
      <c r="I55" s="9">
        <v>-4896537868</v>
      </c>
      <c r="K55" s="9">
        <v>151609</v>
      </c>
      <c r="M55" s="9">
        <v>121795297273</v>
      </c>
      <c r="O55" s="9">
        <v>122561238698</v>
      </c>
      <c r="Q55" s="71">
        <v>-765941424</v>
      </c>
      <c r="R55" s="71"/>
    </row>
    <row r="56" spans="1:18" ht="21.75" customHeight="1" x14ac:dyDescent="0.2">
      <c r="A56" s="8" t="s">
        <v>90</v>
      </c>
      <c r="C56" s="9">
        <v>500000</v>
      </c>
      <c r="E56" s="9">
        <v>308993984687</v>
      </c>
      <c r="G56" s="9">
        <v>301050424718</v>
      </c>
      <c r="I56" s="9">
        <v>7943559969</v>
      </c>
      <c r="K56" s="9">
        <v>500000</v>
      </c>
      <c r="M56" s="9">
        <v>308993984687</v>
      </c>
      <c r="O56" s="9">
        <v>289947437500</v>
      </c>
      <c r="Q56" s="71">
        <v>19046547187</v>
      </c>
      <c r="R56" s="71"/>
    </row>
    <row r="57" spans="1:18" ht="21.75" customHeight="1" x14ac:dyDescent="0.2">
      <c r="A57" s="8" t="s">
        <v>100</v>
      </c>
      <c r="C57" s="9">
        <v>50614</v>
      </c>
      <c r="E57" s="9">
        <v>30722189993</v>
      </c>
      <c r="G57" s="9">
        <v>30077990555</v>
      </c>
      <c r="I57" s="9">
        <v>644199438</v>
      </c>
      <c r="K57" s="9">
        <v>50614</v>
      </c>
      <c r="M57" s="9">
        <v>30722189993</v>
      </c>
      <c r="O57" s="9">
        <v>29094738782</v>
      </c>
      <c r="Q57" s="71">
        <v>1627451211</v>
      </c>
      <c r="R57" s="71"/>
    </row>
    <row r="58" spans="1:18" ht="21.75" customHeight="1" x14ac:dyDescent="0.2">
      <c r="A58" s="8" t="s">
        <v>132</v>
      </c>
      <c r="C58" s="9">
        <v>1579612</v>
      </c>
      <c r="E58" s="9">
        <v>1266606573045</v>
      </c>
      <c r="G58" s="9">
        <v>1452979639699</v>
      </c>
      <c r="I58" s="9">
        <v>-186373066653</v>
      </c>
      <c r="K58" s="9">
        <v>1579612</v>
      </c>
      <c r="M58" s="9">
        <v>1266606573045</v>
      </c>
      <c r="O58" s="9">
        <v>1505887050492</v>
      </c>
      <c r="Q58" s="71">
        <v>-239280477447</v>
      </c>
      <c r="R58" s="71"/>
    </row>
    <row r="59" spans="1:18" ht="21.75" customHeight="1" x14ac:dyDescent="0.2">
      <c r="A59" s="8" t="s">
        <v>135</v>
      </c>
      <c r="C59" s="9">
        <v>11046941</v>
      </c>
      <c r="E59" s="9">
        <v>9937131386126</v>
      </c>
      <c r="G59" s="9">
        <v>10219406885554</v>
      </c>
      <c r="I59" s="9">
        <v>-282275499427</v>
      </c>
      <c r="K59" s="9">
        <v>11046941</v>
      </c>
      <c r="M59" s="9">
        <v>9937131386126</v>
      </c>
      <c r="O59" s="9">
        <v>10942519024989</v>
      </c>
      <c r="Q59" s="71">
        <v>-1005387638862</v>
      </c>
      <c r="R59" s="71"/>
    </row>
    <row r="60" spans="1:18" ht="21.75" customHeight="1" x14ac:dyDescent="0.2">
      <c r="A60" s="8" t="s">
        <v>138</v>
      </c>
      <c r="C60" s="9">
        <v>766100</v>
      </c>
      <c r="E60" s="9">
        <v>3028117865326</v>
      </c>
      <c r="G60" s="9">
        <v>3001257612300</v>
      </c>
      <c r="I60" s="9">
        <v>26860253026</v>
      </c>
      <c r="K60" s="9">
        <v>766100</v>
      </c>
      <c r="M60" s="9">
        <v>3028117865326</v>
      </c>
      <c r="O60" s="9">
        <v>3001257612300</v>
      </c>
      <c r="Q60" s="85">
        <v>26860253026</v>
      </c>
      <c r="R60" s="85"/>
    </row>
    <row r="61" spans="1:18" ht="21.75" customHeight="1" x14ac:dyDescent="0.2">
      <c r="A61" s="11" t="s">
        <v>141</v>
      </c>
      <c r="C61" s="13">
        <v>1000000</v>
      </c>
      <c r="E61" s="13">
        <v>999818750000</v>
      </c>
      <c r="G61" s="13">
        <v>1000000000000</v>
      </c>
      <c r="I61" s="13">
        <v>-181250000</v>
      </c>
      <c r="K61" s="13">
        <v>1000000</v>
      </c>
      <c r="M61" s="13">
        <v>999818750000</v>
      </c>
      <c r="O61" s="13">
        <v>1000000000000</v>
      </c>
      <c r="Q61" s="73">
        <v>-181250000</v>
      </c>
      <c r="R61" s="73"/>
    </row>
    <row r="62" spans="1:18" ht="21.75" customHeight="1" x14ac:dyDescent="0.2">
      <c r="A62" s="15" t="s">
        <v>34</v>
      </c>
      <c r="C62" s="16">
        <v>700812480</v>
      </c>
      <c r="E62" s="16">
        <v>35293462720794</v>
      </c>
      <c r="G62" s="16">
        <v>35429007907602</v>
      </c>
      <c r="I62" s="16">
        <v>-135545186801</v>
      </c>
      <c r="K62" s="16">
        <v>700812480</v>
      </c>
      <c r="M62" s="16">
        <v>35293462720794</v>
      </c>
      <c r="O62" s="16">
        <v>35832266013630</v>
      </c>
      <c r="Q62" s="77">
        <f>SUM(Q8:R61)</f>
        <v>-529044365078</v>
      </c>
      <c r="R62" s="77"/>
    </row>
    <row r="65" spans="17:20" x14ac:dyDescent="0.2">
      <c r="T65" s="21" t="s">
        <v>278</v>
      </c>
    </row>
    <row r="66" spans="17:20" x14ac:dyDescent="0.2">
      <c r="Q66" s="20">
        <f>Q62-'درآمد سرمایه گذاری در سهام'!Q26-'درآمد سرمایه گذاری در اوراق به'!N28-'درآمد سرمایه گذاری در صندوق'!Q34</f>
        <v>18000</v>
      </c>
      <c r="T66" s="21" t="s">
        <v>276</v>
      </c>
    </row>
    <row r="67" spans="17:20" x14ac:dyDescent="0.2">
      <c r="T67" s="21" t="s">
        <v>277</v>
      </c>
    </row>
  </sheetData>
  <mergeCells count="63"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E30"/>
  <sheetViews>
    <sheetView rightToLeft="1" tabSelected="1" zoomScaleNormal="100" workbookViewId="0">
      <selection activeCell="H27" sqref="H27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14062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1.28515625" customWidth="1"/>
    <col min="12" max="12" width="14.28515625" customWidth="1"/>
    <col min="13" max="13" width="1.28515625" customWidth="1"/>
    <col min="14" max="14" width="16.140625" customWidth="1"/>
    <col min="15" max="15" width="1.28515625" customWidth="1"/>
    <col min="16" max="16" width="17.140625" customWidth="1"/>
    <col min="17" max="17" width="1.28515625" customWidth="1"/>
    <col min="18" max="18" width="18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.28515625" customWidth="1"/>
    <col min="25" max="25" width="1.28515625" customWidth="1"/>
    <col min="26" max="26" width="20.85546875" customWidth="1"/>
    <col min="27" max="27" width="1.28515625" customWidth="1"/>
    <col min="28" max="28" width="15.5703125" customWidth="1"/>
    <col min="29" max="29" width="0.28515625" customWidth="1"/>
    <col min="31" max="31" width="17.5703125" bestFit="1" customWidth="1"/>
  </cols>
  <sheetData>
    <row r="1" spans="1:31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</row>
    <row r="2" spans="1:31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E2" s="20">
        <v>67591734293837</v>
      </c>
    </row>
    <row r="3" spans="1:31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</row>
    <row r="4" spans="1:31" ht="14.45" customHeight="1" x14ac:dyDescent="0.2">
      <c r="A4" s="1" t="s">
        <v>3</v>
      </c>
      <c r="B4" s="65" t="s">
        <v>4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</row>
    <row r="5" spans="1:31" ht="14.45" customHeight="1" x14ac:dyDescent="0.2">
      <c r="A5" s="65" t="s">
        <v>5</v>
      </c>
      <c r="B5" s="65"/>
      <c r="C5" s="65" t="s">
        <v>6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</row>
    <row r="6" spans="1:31" ht="14.45" customHeight="1" x14ac:dyDescent="0.2">
      <c r="F6" s="66" t="s">
        <v>7</v>
      </c>
      <c r="G6" s="66"/>
      <c r="H6" s="66"/>
      <c r="I6" s="66"/>
      <c r="J6" s="66"/>
      <c r="L6" s="66" t="s">
        <v>8</v>
      </c>
      <c r="M6" s="66"/>
      <c r="N6" s="66"/>
      <c r="O6" s="66"/>
      <c r="P6" s="66"/>
      <c r="Q6" s="66"/>
      <c r="R6" s="66"/>
      <c r="T6" s="66" t="s">
        <v>9</v>
      </c>
      <c r="U6" s="66"/>
      <c r="V6" s="66"/>
      <c r="W6" s="66"/>
      <c r="X6" s="66"/>
      <c r="Y6" s="66"/>
      <c r="Z6" s="66"/>
      <c r="AA6" s="66"/>
      <c r="AB6" s="66"/>
    </row>
    <row r="7" spans="1:31" ht="14.45" customHeight="1" x14ac:dyDescent="0.2">
      <c r="F7" s="3"/>
      <c r="G7" s="3"/>
      <c r="H7" s="3"/>
      <c r="I7" s="3"/>
      <c r="J7" s="3"/>
      <c r="L7" s="67" t="s">
        <v>10</v>
      </c>
      <c r="M7" s="67"/>
      <c r="N7" s="67"/>
      <c r="O7" s="3"/>
      <c r="P7" s="67" t="s">
        <v>11</v>
      </c>
      <c r="Q7" s="67"/>
      <c r="R7" s="67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 x14ac:dyDescent="0.2">
      <c r="A8" s="66" t="s">
        <v>12</v>
      </c>
      <c r="B8" s="66"/>
      <c r="C8" s="66"/>
      <c r="E8" s="66" t="s">
        <v>13</v>
      </c>
      <c r="F8" s="6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68" t="s">
        <v>19</v>
      </c>
      <c r="B9" s="68"/>
      <c r="C9" s="68"/>
      <c r="E9" s="69">
        <v>254967133</v>
      </c>
      <c r="F9" s="69"/>
      <c r="H9" s="6">
        <v>105607912780</v>
      </c>
      <c r="J9" s="6">
        <v>115066335665.627</v>
      </c>
      <c r="L9" s="6">
        <v>0</v>
      </c>
      <c r="N9" s="6">
        <v>0</v>
      </c>
      <c r="P9" s="6">
        <v>-254967133</v>
      </c>
      <c r="R9" s="6">
        <v>157139046884</v>
      </c>
      <c r="T9" s="6">
        <v>0</v>
      </c>
      <c r="V9" s="6">
        <v>0</v>
      </c>
      <c r="X9" s="6">
        <v>0</v>
      </c>
      <c r="Z9" s="6">
        <v>0</v>
      </c>
      <c r="AB9" s="7">
        <f>Z9/$AE$2</f>
        <v>0</v>
      </c>
    </row>
    <row r="10" spans="1:31" ht="21.75" customHeight="1" x14ac:dyDescent="0.2">
      <c r="A10" s="70" t="s">
        <v>20</v>
      </c>
      <c r="B10" s="70"/>
      <c r="C10" s="70"/>
      <c r="E10" s="71">
        <v>32163634</v>
      </c>
      <c r="F10" s="71"/>
      <c r="H10" s="9">
        <v>93826259093</v>
      </c>
      <c r="J10" s="9">
        <v>93806611948.171799</v>
      </c>
      <c r="L10" s="9">
        <v>0</v>
      </c>
      <c r="N10" s="9">
        <v>0</v>
      </c>
      <c r="P10" s="9">
        <v>0</v>
      </c>
      <c r="R10" s="9">
        <v>0</v>
      </c>
      <c r="T10" s="9">
        <v>32163634</v>
      </c>
      <c r="V10" s="9">
        <v>3475</v>
      </c>
      <c r="X10" s="9">
        <v>93826259093</v>
      </c>
      <c r="Z10" s="9">
        <v>111103604812.507</v>
      </c>
      <c r="AB10" s="40">
        <f t="shared" ref="AB10:AB23" si="0">Z10/$AE$2</f>
        <v>1.643745436823884E-3</v>
      </c>
    </row>
    <row r="11" spans="1:31" ht="21.75" customHeight="1" x14ac:dyDescent="0.2">
      <c r="A11" s="70" t="s">
        <v>21</v>
      </c>
      <c r="B11" s="70"/>
      <c r="C11" s="70"/>
      <c r="E11" s="71">
        <v>35000000</v>
      </c>
      <c r="F11" s="71"/>
      <c r="H11" s="9">
        <v>123168808221</v>
      </c>
      <c r="J11" s="9">
        <v>133148027250</v>
      </c>
      <c r="L11" s="9">
        <v>0</v>
      </c>
      <c r="N11" s="9">
        <v>0</v>
      </c>
      <c r="P11" s="9">
        <v>0</v>
      </c>
      <c r="R11" s="9">
        <v>0</v>
      </c>
      <c r="T11" s="9">
        <v>35000000</v>
      </c>
      <c r="V11" s="9">
        <v>3450</v>
      </c>
      <c r="X11" s="9">
        <v>123168808221</v>
      </c>
      <c r="Z11" s="9">
        <v>120031537500</v>
      </c>
      <c r="AB11" s="40">
        <f t="shared" si="0"/>
        <v>1.7758315976654033E-3</v>
      </c>
    </row>
    <row r="12" spans="1:31" ht="21.75" customHeight="1" x14ac:dyDescent="0.2">
      <c r="A12" s="70" t="s">
        <v>22</v>
      </c>
      <c r="B12" s="70"/>
      <c r="C12" s="70"/>
      <c r="E12" s="71">
        <v>11000000</v>
      </c>
      <c r="F12" s="71"/>
      <c r="H12" s="9">
        <v>59383375388</v>
      </c>
      <c r="J12" s="9">
        <v>52026588900</v>
      </c>
      <c r="L12" s="9">
        <v>3000000</v>
      </c>
      <c r="N12" s="9">
        <v>12326673456</v>
      </c>
      <c r="P12" s="9">
        <v>0</v>
      </c>
      <c r="R12" s="9">
        <v>0</v>
      </c>
      <c r="T12" s="9">
        <v>14000000</v>
      </c>
      <c r="V12" s="9">
        <v>4113</v>
      </c>
      <c r="X12" s="9">
        <v>71710048844</v>
      </c>
      <c r="Z12" s="9">
        <v>57239387100</v>
      </c>
      <c r="AB12" s="40">
        <f t="shared" si="0"/>
        <v>8.4684004187800634E-4</v>
      </c>
    </row>
    <row r="13" spans="1:31" ht="21.75" customHeight="1" x14ac:dyDescent="0.2">
      <c r="A13" s="70" t="s">
        <v>23</v>
      </c>
      <c r="B13" s="70"/>
      <c r="C13" s="70"/>
      <c r="E13" s="71">
        <v>22113433</v>
      </c>
      <c r="F13" s="71"/>
      <c r="H13" s="9">
        <v>50499495118</v>
      </c>
      <c r="J13" s="9">
        <v>42073276352.966103</v>
      </c>
      <c r="L13" s="9">
        <v>0</v>
      </c>
      <c r="N13" s="9">
        <v>0</v>
      </c>
      <c r="P13" s="9">
        <v>-18520000</v>
      </c>
      <c r="R13" s="9">
        <v>45324942526</v>
      </c>
      <c r="T13" s="9">
        <v>3593433</v>
      </c>
      <c r="V13" s="9">
        <v>2612</v>
      </c>
      <c r="X13" s="9">
        <v>8206168269</v>
      </c>
      <c r="Z13" s="9">
        <v>9330200016.3738003</v>
      </c>
      <c r="AB13" s="40">
        <f t="shared" si="0"/>
        <v>1.3803758867634983E-4</v>
      </c>
    </row>
    <row r="14" spans="1:31" ht="21.75" customHeight="1" x14ac:dyDescent="0.2">
      <c r="A14" s="70" t="s">
        <v>24</v>
      </c>
      <c r="B14" s="70"/>
      <c r="C14" s="70"/>
      <c r="E14" s="71">
        <v>35500000</v>
      </c>
      <c r="F14" s="71"/>
      <c r="H14" s="9">
        <v>125483160276</v>
      </c>
      <c r="J14" s="9">
        <v>131133087900</v>
      </c>
      <c r="L14" s="9">
        <v>0</v>
      </c>
      <c r="N14" s="9">
        <v>0</v>
      </c>
      <c r="P14" s="9">
        <v>0</v>
      </c>
      <c r="R14" s="9">
        <v>0</v>
      </c>
      <c r="T14" s="9">
        <v>35500000</v>
      </c>
      <c r="V14" s="9">
        <v>4250</v>
      </c>
      <c r="X14" s="9">
        <v>125483160276</v>
      </c>
      <c r="Z14" s="9">
        <v>149977293750</v>
      </c>
      <c r="AB14" s="40">
        <f t="shared" si="0"/>
        <v>2.2188703295881389E-3</v>
      </c>
    </row>
    <row r="15" spans="1:31" ht="21.75" customHeight="1" x14ac:dyDescent="0.2">
      <c r="A15" s="70" t="s">
        <v>25</v>
      </c>
      <c r="B15" s="70"/>
      <c r="C15" s="70"/>
      <c r="E15" s="71">
        <v>30231848</v>
      </c>
      <c r="F15" s="71"/>
      <c r="H15" s="9">
        <v>311787455011</v>
      </c>
      <c r="J15" s="9">
        <v>288498897642.23999</v>
      </c>
      <c r="L15" s="9">
        <v>0</v>
      </c>
      <c r="N15" s="9">
        <v>0</v>
      </c>
      <c r="P15" s="9">
        <v>0</v>
      </c>
      <c r="R15" s="9">
        <v>0</v>
      </c>
      <c r="T15" s="9">
        <v>30231848</v>
      </c>
      <c r="V15" s="9">
        <v>10580</v>
      </c>
      <c r="X15" s="9">
        <v>311787455011</v>
      </c>
      <c r="Z15" s="9">
        <v>317949826776.552</v>
      </c>
      <c r="AB15" s="40">
        <f t="shared" si="0"/>
        <v>4.7039749770933547E-3</v>
      </c>
    </row>
    <row r="16" spans="1:31" ht="21.75" customHeight="1" x14ac:dyDescent="0.2">
      <c r="A16" s="70" t="s">
        <v>26</v>
      </c>
      <c r="B16" s="70"/>
      <c r="C16" s="70"/>
      <c r="E16" s="71">
        <v>29431752</v>
      </c>
      <c r="F16" s="71"/>
      <c r="H16" s="9">
        <v>429947991199</v>
      </c>
      <c r="J16" s="9">
        <v>567578681666.64001</v>
      </c>
      <c r="L16" s="9">
        <v>0</v>
      </c>
      <c r="N16" s="9">
        <v>0</v>
      </c>
      <c r="P16" s="9">
        <v>0</v>
      </c>
      <c r="R16" s="9">
        <v>0</v>
      </c>
      <c r="T16" s="9">
        <v>29431752</v>
      </c>
      <c r="V16" s="9">
        <v>23990</v>
      </c>
      <c r="X16" s="9">
        <v>429947991199</v>
      </c>
      <c r="Z16" s="9">
        <v>701866627483.64404</v>
      </c>
      <c r="AB16" s="40">
        <f t="shared" si="0"/>
        <v>1.0383912098370881E-2</v>
      </c>
    </row>
    <row r="17" spans="1:28" ht="21.75" customHeight="1" x14ac:dyDescent="0.2">
      <c r="A17" s="70" t="s">
        <v>27</v>
      </c>
      <c r="B17" s="70"/>
      <c r="C17" s="70"/>
      <c r="E17" s="71">
        <v>124499999</v>
      </c>
      <c r="F17" s="71"/>
      <c r="H17" s="9">
        <v>294712300359</v>
      </c>
      <c r="J17" s="9">
        <v>305437764846.685</v>
      </c>
      <c r="L17" s="9">
        <v>0</v>
      </c>
      <c r="N17" s="9">
        <v>0</v>
      </c>
      <c r="P17" s="9">
        <v>0</v>
      </c>
      <c r="R17" s="9">
        <v>0</v>
      </c>
      <c r="T17" s="9">
        <v>124499999</v>
      </c>
      <c r="V17" s="9">
        <v>2757</v>
      </c>
      <c r="X17" s="9">
        <v>294712300359</v>
      </c>
      <c r="Z17" s="9">
        <v>341204180584.40399</v>
      </c>
      <c r="AB17" s="40">
        <f t="shared" si="0"/>
        <v>5.0480163610110967E-3</v>
      </c>
    </row>
    <row r="18" spans="1:28" ht="21.75" customHeight="1" x14ac:dyDescent="0.2">
      <c r="A18" s="70" t="s">
        <v>28</v>
      </c>
      <c r="B18" s="70"/>
      <c r="C18" s="70"/>
      <c r="E18" s="71">
        <v>4000000</v>
      </c>
      <c r="F18" s="71"/>
      <c r="H18" s="9">
        <v>74945834956</v>
      </c>
      <c r="J18" s="9">
        <v>80160192000</v>
      </c>
      <c r="L18" s="9">
        <v>0</v>
      </c>
      <c r="N18" s="9">
        <v>0</v>
      </c>
      <c r="P18" s="9">
        <v>0</v>
      </c>
      <c r="R18" s="9">
        <v>0</v>
      </c>
      <c r="T18" s="9">
        <v>4000000</v>
      </c>
      <c r="V18" s="9">
        <v>22780</v>
      </c>
      <c r="X18" s="9">
        <v>74945834956</v>
      </c>
      <c r="Z18" s="9">
        <v>90577836000</v>
      </c>
      <c r="AB18" s="40">
        <f t="shared" si="0"/>
        <v>1.340072672292104E-3</v>
      </c>
    </row>
    <row r="19" spans="1:28" ht="21.75" customHeight="1" x14ac:dyDescent="0.2">
      <c r="A19" s="70" t="s">
        <v>29</v>
      </c>
      <c r="B19" s="70"/>
      <c r="C19" s="70"/>
      <c r="E19" s="71">
        <v>50000000</v>
      </c>
      <c r="F19" s="71"/>
      <c r="H19" s="9">
        <v>499656188500</v>
      </c>
      <c r="J19" s="9">
        <v>618597315000</v>
      </c>
      <c r="L19" s="9">
        <v>0</v>
      </c>
      <c r="N19" s="9">
        <v>0</v>
      </c>
      <c r="P19" s="9">
        <v>0</v>
      </c>
      <c r="R19" s="9">
        <v>0</v>
      </c>
      <c r="T19" s="9">
        <v>50000000</v>
      </c>
      <c r="V19" s="9">
        <v>12725</v>
      </c>
      <c r="X19" s="9">
        <v>499656188501</v>
      </c>
      <c r="Z19" s="9">
        <v>632464312500</v>
      </c>
      <c r="AB19" s="40">
        <f t="shared" si="0"/>
        <v>9.3571250850071463E-3</v>
      </c>
    </row>
    <row r="20" spans="1:28" ht="21.75" customHeight="1" x14ac:dyDescent="0.2">
      <c r="A20" s="70" t="s">
        <v>30</v>
      </c>
      <c r="B20" s="70"/>
      <c r="C20" s="70"/>
      <c r="E20" s="71">
        <v>6100000</v>
      </c>
      <c r="F20" s="71"/>
      <c r="H20" s="9">
        <v>194934962185</v>
      </c>
      <c r="J20" s="9">
        <v>192825819000</v>
      </c>
      <c r="L20" s="9">
        <v>0</v>
      </c>
      <c r="N20" s="9">
        <v>0</v>
      </c>
      <c r="P20" s="9">
        <v>-2600000</v>
      </c>
      <c r="R20" s="9">
        <v>95468562335</v>
      </c>
      <c r="T20" s="9">
        <v>3500000</v>
      </c>
      <c r="V20" s="9">
        <v>37150</v>
      </c>
      <c r="X20" s="9">
        <v>111847929117</v>
      </c>
      <c r="Z20" s="9">
        <v>129251351250</v>
      </c>
      <c r="AB20" s="40">
        <f t="shared" si="0"/>
        <v>1.9122360537179633E-3</v>
      </c>
    </row>
    <row r="21" spans="1:28" ht="21.75" customHeight="1" x14ac:dyDescent="0.2">
      <c r="A21" s="70" t="s">
        <v>31</v>
      </c>
      <c r="B21" s="70"/>
      <c r="C21" s="70"/>
      <c r="E21" s="71">
        <v>130000000</v>
      </c>
      <c r="F21" s="71"/>
      <c r="H21" s="9">
        <v>206109743783</v>
      </c>
      <c r="J21" s="9">
        <v>198621130500</v>
      </c>
      <c r="L21" s="9">
        <v>0</v>
      </c>
      <c r="N21" s="9">
        <v>0</v>
      </c>
      <c r="P21" s="9">
        <v>-130000000</v>
      </c>
      <c r="R21" s="9">
        <v>219179735010</v>
      </c>
      <c r="T21" s="9">
        <v>0</v>
      </c>
      <c r="V21" s="9">
        <v>0</v>
      </c>
      <c r="X21" s="9">
        <v>0</v>
      </c>
      <c r="Z21" s="9">
        <v>0</v>
      </c>
      <c r="AB21" s="40">
        <f t="shared" si="0"/>
        <v>0</v>
      </c>
    </row>
    <row r="22" spans="1:28" ht="21.75" customHeight="1" x14ac:dyDescent="0.2">
      <c r="A22" s="70" t="s">
        <v>32</v>
      </c>
      <c r="B22" s="70"/>
      <c r="C22" s="70"/>
      <c r="E22" s="71">
        <v>8502639</v>
      </c>
      <c r="F22" s="71"/>
      <c r="H22" s="9">
        <v>124197002506</v>
      </c>
      <c r="J22" s="9">
        <v>139543317399.155</v>
      </c>
      <c r="L22" s="9">
        <v>0</v>
      </c>
      <c r="N22" s="9">
        <v>0</v>
      </c>
      <c r="P22" s="9">
        <v>0</v>
      </c>
      <c r="R22" s="9">
        <v>0</v>
      </c>
      <c r="T22" s="9">
        <v>8502639</v>
      </c>
      <c r="V22" s="9">
        <v>17090</v>
      </c>
      <c r="X22" s="9">
        <v>124197002506</v>
      </c>
      <c r="Z22" s="9">
        <v>144445505411.965</v>
      </c>
      <c r="AB22" s="40">
        <f t="shared" si="0"/>
        <v>2.1370291341249919E-3</v>
      </c>
    </row>
    <row r="23" spans="1:28" ht="21.75" customHeight="1" x14ac:dyDescent="0.2">
      <c r="A23" s="72" t="s">
        <v>33</v>
      </c>
      <c r="B23" s="72"/>
      <c r="C23" s="72"/>
      <c r="D23" s="12"/>
      <c r="E23" s="71">
        <v>0</v>
      </c>
      <c r="F23" s="73"/>
      <c r="H23" s="13">
        <v>0</v>
      </c>
      <c r="J23" s="13">
        <v>0</v>
      </c>
      <c r="L23" s="13">
        <v>27187</v>
      </c>
      <c r="N23" s="13">
        <v>40780500000</v>
      </c>
      <c r="P23" s="13">
        <v>-27187</v>
      </c>
      <c r="R23" s="13">
        <v>27606014645</v>
      </c>
      <c r="T23" s="13">
        <v>0</v>
      </c>
      <c r="V23" s="13">
        <v>0</v>
      </c>
      <c r="X23" s="13">
        <v>0</v>
      </c>
      <c r="Z23" s="13">
        <v>0</v>
      </c>
      <c r="AB23" s="40">
        <f t="shared" si="0"/>
        <v>0</v>
      </c>
    </row>
    <row r="24" spans="1:28" ht="21.75" customHeight="1" x14ac:dyDescent="0.2">
      <c r="A24" s="74" t="s">
        <v>34</v>
      </c>
      <c r="B24" s="74"/>
      <c r="C24" s="74"/>
      <c r="D24" s="74"/>
      <c r="F24" s="16">
        <v>773510438</v>
      </c>
      <c r="H24" s="16">
        <f>SUM(H9:H23)</f>
        <v>2694260489375</v>
      </c>
      <c r="J24" s="16">
        <f>SUM(J9:J23)</f>
        <v>2958517046071.4849</v>
      </c>
      <c r="L24" s="16">
        <f>SUM(L9:L23)</f>
        <v>3027187</v>
      </c>
      <c r="N24" s="16">
        <f>SUM(N9:N23)</f>
        <v>53107173456</v>
      </c>
      <c r="P24" s="16">
        <f>SUM(P9:P23)</f>
        <v>-406114320</v>
      </c>
      <c r="R24" s="16">
        <f>SUM(R9:R23)</f>
        <v>544718301400</v>
      </c>
      <c r="T24" s="16">
        <f>SUM(T9:T23)</f>
        <v>370423305</v>
      </c>
      <c r="V24" s="16"/>
      <c r="X24" s="16">
        <f>SUM(X9:X23)</f>
        <v>2269489146352</v>
      </c>
      <c r="Z24" s="16">
        <f>SUM(Z9:Z23)</f>
        <v>2805441663185.4458</v>
      </c>
      <c r="AB24" s="17">
        <f>SUM(AB9:AB23)</f>
        <v>4.1505691376249328E-2</v>
      </c>
    </row>
    <row r="27" spans="1:28" x14ac:dyDescent="0.2">
      <c r="X27" s="20"/>
    </row>
    <row r="28" spans="1:28" x14ac:dyDescent="0.2">
      <c r="X28" s="20"/>
    </row>
    <row r="29" spans="1:28" x14ac:dyDescent="0.2">
      <c r="X29" s="20"/>
    </row>
    <row r="30" spans="1:28" x14ac:dyDescent="0.2">
      <c r="X30" s="20"/>
    </row>
  </sheetData>
  <mergeCells count="44">
    <mergeCell ref="A23:C23"/>
    <mergeCell ref="E23:F23"/>
    <mergeCell ref="A24:D24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30"/>
  <sheetViews>
    <sheetView rightToLeft="1" view="pageBreakPreview" zoomScaleNormal="100" zoomScaleSheetLayoutView="100" workbookViewId="0">
      <selection activeCell="AM9" sqref="AM9:AO9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</row>
    <row r="2" spans="1:49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</row>
    <row r="3" spans="1:49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</row>
    <row r="4" spans="1:49" ht="14.45" customHeight="1" x14ac:dyDescent="0.2"/>
    <row r="5" spans="1:49" ht="14.45" customHeight="1" x14ac:dyDescent="0.2">
      <c r="A5" s="65" t="s">
        <v>35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</row>
    <row r="6" spans="1:49" ht="14.45" customHeight="1" x14ac:dyDescent="0.2">
      <c r="I6" s="66" t="s">
        <v>7</v>
      </c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C6" s="66" t="s">
        <v>9</v>
      </c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66" t="s">
        <v>36</v>
      </c>
      <c r="B8" s="66"/>
      <c r="C8" s="66"/>
      <c r="D8" s="66"/>
      <c r="E8" s="66"/>
      <c r="F8" s="66"/>
      <c r="G8" s="66"/>
      <c r="I8" s="66" t="s">
        <v>37</v>
      </c>
      <c r="J8" s="66"/>
      <c r="K8" s="66"/>
      <c r="M8" s="66" t="s">
        <v>38</v>
      </c>
      <c r="N8" s="66"/>
      <c r="O8" s="66"/>
      <c r="Q8" s="66" t="s">
        <v>39</v>
      </c>
      <c r="R8" s="66"/>
      <c r="S8" s="66"/>
      <c r="T8" s="66"/>
      <c r="U8" s="66"/>
      <c r="W8" s="66" t="s">
        <v>40</v>
      </c>
      <c r="X8" s="66"/>
      <c r="Y8" s="66"/>
      <c r="Z8" s="66"/>
      <c r="AA8" s="66"/>
      <c r="AC8" s="66" t="s">
        <v>37</v>
      </c>
      <c r="AD8" s="66"/>
      <c r="AE8" s="66"/>
      <c r="AF8" s="66"/>
      <c r="AG8" s="66"/>
      <c r="AI8" s="66" t="s">
        <v>38</v>
      </c>
      <c r="AJ8" s="66"/>
      <c r="AK8" s="66"/>
      <c r="AM8" s="66" t="s">
        <v>39</v>
      </c>
      <c r="AN8" s="66"/>
      <c r="AO8" s="66"/>
      <c r="AQ8" s="66" t="s">
        <v>40</v>
      </c>
      <c r="AR8" s="66"/>
      <c r="AS8" s="66"/>
    </row>
    <row r="9" spans="1:49" ht="21.75" customHeight="1" x14ac:dyDescent="0.2">
      <c r="A9" s="68" t="s">
        <v>41</v>
      </c>
      <c r="B9" s="68"/>
      <c r="C9" s="68"/>
      <c r="D9" s="68"/>
      <c r="E9" s="68"/>
      <c r="F9" s="68"/>
      <c r="G9" s="68"/>
      <c r="I9" s="69">
        <v>50000000</v>
      </c>
      <c r="J9" s="69"/>
      <c r="K9" s="69"/>
      <c r="M9" s="69">
        <v>12900</v>
      </c>
      <c r="N9" s="69"/>
      <c r="O9" s="69"/>
      <c r="Q9" s="68" t="s">
        <v>42</v>
      </c>
      <c r="R9" s="68"/>
      <c r="S9" s="68"/>
      <c r="T9" s="68"/>
      <c r="U9" s="68"/>
      <c r="W9" s="75">
        <v>0.29926374039477799</v>
      </c>
      <c r="X9" s="75"/>
      <c r="Y9" s="75"/>
      <c r="Z9" s="75"/>
      <c r="AA9" s="75"/>
      <c r="AC9" s="69">
        <v>50000000</v>
      </c>
      <c r="AD9" s="69"/>
      <c r="AE9" s="69"/>
      <c r="AF9" s="69"/>
      <c r="AG9" s="69"/>
      <c r="AI9" s="69">
        <v>12900</v>
      </c>
      <c r="AJ9" s="69"/>
      <c r="AK9" s="69"/>
      <c r="AM9" s="68" t="s">
        <v>42</v>
      </c>
      <c r="AN9" s="68"/>
      <c r="AO9" s="68"/>
      <c r="AQ9" s="75">
        <v>0.29926374039477799</v>
      </c>
      <c r="AR9" s="75"/>
      <c r="AS9" s="75"/>
    </row>
    <row r="10" spans="1:49" ht="14.45" hidden="1" customHeight="1" x14ac:dyDescent="0.2">
      <c r="A10" s="65" t="s">
        <v>43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</row>
    <row r="11" spans="1:49" ht="14.45" hidden="1" customHeight="1" x14ac:dyDescent="0.2">
      <c r="C11" s="66" t="s">
        <v>7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Y11" s="66" t="s">
        <v>9</v>
      </c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</row>
    <row r="12" spans="1:49" ht="14.45" hidden="1" customHeight="1" x14ac:dyDescent="0.2">
      <c r="A12" s="2" t="s">
        <v>36</v>
      </c>
      <c r="C12" s="4" t="s">
        <v>44</v>
      </c>
      <c r="D12" s="3"/>
      <c r="E12" s="4" t="s">
        <v>45</v>
      </c>
      <c r="F12" s="3"/>
      <c r="G12" s="67" t="s">
        <v>46</v>
      </c>
      <c r="H12" s="67"/>
      <c r="I12" s="67"/>
      <c r="J12" s="3"/>
      <c r="K12" s="67" t="s">
        <v>47</v>
      </c>
      <c r="L12" s="67"/>
      <c r="M12" s="67"/>
      <c r="N12" s="3"/>
      <c r="O12" s="67" t="s">
        <v>38</v>
      </c>
      <c r="P12" s="67"/>
      <c r="Q12" s="67"/>
      <c r="R12" s="3"/>
      <c r="S12" s="67" t="s">
        <v>39</v>
      </c>
      <c r="T12" s="67"/>
      <c r="U12" s="67"/>
      <c r="V12" s="67"/>
      <c r="W12" s="67"/>
      <c r="Y12" s="67" t="s">
        <v>44</v>
      </c>
      <c r="Z12" s="67"/>
      <c r="AA12" s="67"/>
      <c r="AB12" s="67"/>
      <c r="AC12" s="67"/>
      <c r="AD12" s="3"/>
      <c r="AE12" s="67" t="s">
        <v>45</v>
      </c>
      <c r="AF12" s="67"/>
      <c r="AG12" s="67"/>
      <c r="AH12" s="67"/>
      <c r="AI12" s="67"/>
      <c r="AJ12" s="3"/>
      <c r="AK12" s="67" t="s">
        <v>46</v>
      </c>
      <c r="AL12" s="67"/>
      <c r="AM12" s="67"/>
      <c r="AN12" s="3"/>
      <c r="AO12" s="67" t="s">
        <v>47</v>
      </c>
      <c r="AP12" s="67"/>
      <c r="AQ12" s="67"/>
      <c r="AR12" s="3"/>
      <c r="AS12" s="67" t="s">
        <v>38</v>
      </c>
      <c r="AT12" s="67"/>
      <c r="AU12" s="3"/>
      <c r="AV12" s="4" t="s">
        <v>39</v>
      </c>
    </row>
    <row r="13" spans="1:49" ht="14.45" hidden="1" customHeight="1" x14ac:dyDescent="0.2">
      <c r="A13" s="65" t="s">
        <v>48</v>
      </c>
      <c r="B13" s="65"/>
      <c r="C13" s="76"/>
      <c r="D13" s="65"/>
      <c r="E13" s="76"/>
      <c r="F13" s="65"/>
      <c r="G13" s="76"/>
      <c r="H13" s="76"/>
      <c r="I13" s="76"/>
      <c r="J13" s="65"/>
      <c r="K13" s="76"/>
      <c r="L13" s="76"/>
      <c r="M13" s="76"/>
      <c r="N13" s="65"/>
      <c r="O13" s="76"/>
      <c r="P13" s="76"/>
      <c r="Q13" s="76"/>
      <c r="R13" s="65"/>
      <c r="S13" s="76"/>
      <c r="T13" s="76"/>
      <c r="U13" s="76"/>
      <c r="V13" s="76"/>
      <c r="W13" s="76"/>
      <c r="X13" s="65"/>
      <c r="Y13" s="76"/>
      <c r="Z13" s="76"/>
      <c r="AA13" s="76"/>
      <c r="AB13" s="76"/>
      <c r="AC13" s="76"/>
      <c r="AD13" s="65"/>
      <c r="AE13" s="76"/>
      <c r="AF13" s="76"/>
      <c r="AG13" s="76"/>
      <c r="AH13" s="76"/>
      <c r="AI13" s="76"/>
      <c r="AJ13" s="65"/>
      <c r="AK13" s="76"/>
      <c r="AL13" s="76"/>
      <c r="AM13" s="76"/>
      <c r="AN13" s="65"/>
      <c r="AO13" s="76"/>
      <c r="AP13" s="76"/>
      <c r="AQ13" s="76"/>
      <c r="AR13" s="65"/>
      <c r="AS13" s="76"/>
      <c r="AT13" s="76"/>
      <c r="AU13" s="65"/>
      <c r="AV13" s="76"/>
      <c r="AW13" s="65"/>
    </row>
    <row r="14" spans="1:49" ht="14.45" hidden="1" customHeight="1" x14ac:dyDescent="0.2">
      <c r="C14" s="66" t="s">
        <v>7</v>
      </c>
      <c r="D14" s="66"/>
      <c r="E14" s="66"/>
      <c r="F14" s="66"/>
      <c r="G14" s="66"/>
      <c r="H14" s="66"/>
      <c r="I14" s="66"/>
      <c r="J14" s="66"/>
      <c r="K14" s="66"/>
      <c r="L14" s="66"/>
      <c r="M14" s="66"/>
      <c r="O14" s="66" t="s">
        <v>9</v>
      </c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</row>
    <row r="15" spans="1:49" ht="14.45" hidden="1" customHeight="1" x14ac:dyDescent="0.2">
      <c r="A15" s="2" t="s">
        <v>36</v>
      </c>
      <c r="C15" s="4" t="s">
        <v>45</v>
      </c>
      <c r="D15" s="3"/>
      <c r="E15" s="4" t="s">
        <v>47</v>
      </c>
      <c r="F15" s="3"/>
      <c r="G15" s="67" t="s">
        <v>38</v>
      </c>
      <c r="H15" s="67"/>
      <c r="I15" s="67"/>
      <c r="J15" s="3"/>
      <c r="K15" s="67" t="s">
        <v>39</v>
      </c>
      <c r="L15" s="67"/>
      <c r="M15" s="67"/>
      <c r="O15" s="67" t="s">
        <v>45</v>
      </c>
      <c r="P15" s="67"/>
      <c r="Q15" s="67"/>
      <c r="R15" s="67"/>
      <c r="S15" s="67"/>
      <c r="T15" s="3"/>
      <c r="U15" s="67" t="s">
        <v>47</v>
      </c>
      <c r="V15" s="67"/>
      <c r="W15" s="67"/>
      <c r="X15" s="67"/>
      <c r="Y15" s="67"/>
      <c r="Z15" s="3"/>
      <c r="AA15" s="67" t="s">
        <v>38</v>
      </c>
      <c r="AB15" s="67"/>
      <c r="AC15" s="67"/>
      <c r="AD15" s="67"/>
      <c r="AE15" s="67"/>
      <c r="AF15" s="3"/>
      <c r="AG15" s="67" t="s">
        <v>39</v>
      </c>
      <c r="AH15" s="67"/>
      <c r="AI15" s="67"/>
    </row>
    <row r="16" spans="1:49" ht="21.75" hidden="1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hidden="1" customHeight="1" x14ac:dyDescent="0.2"/>
    <row r="18" ht="21.75" hidden="1" customHeight="1" x14ac:dyDescent="0.2"/>
    <row r="19" ht="21.75" hidden="1" customHeight="1" x14ac:dyDescent="0.2"/>
    <row r="20" ht="21.75" hidden="1" customHeight="1" x14ac:dyDescent="0.2"/>
    <row r="21" ht="21.75" hidden="1" customHeight="1" x14ac:dyDescent="0.2"/>
    <row r="22" ht="21.75" hidden="1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40"/>
  <sheetViews>
    <sheetView rightToLeft="1" topLeftCell="A7" zoomScaleNormal="100" workbookViewId="0">
      <selection activeCell="Y15" sqref="Y15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20.140625" customWidth="1"/>
    <col min="8" max="8" width="1.28515625" customWidth="1"/>
    <col min="9" max="9" width="20.42578125" customWidth="1"/>
    <col min="10" max="10" width="1.28515625" customWidth="1"/>
    <col min="11" max="11" width="13" customWidth="1"/>
    <col min="12" max="12" width="1.28515625" customWidth="1"/>
    <col min="13" max="13" width="19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20.140625" customWidth="1"/>
    <col min="24" max="24" width="1.28515625" customWidth="1"/>
    <col min="25" max="25" width="19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27" ht="14.45" customHeight="1" x14ac:dyDescent="0.2"/>
    <row r="5" spans="1:27" ht="14.45" customHeight="1" x14ac:dyDescent="0.2">
      <c r="A5" s="1" t="s">
        <v>49</v>
      </c>
      <c r="B5" s="65" t="s">
        <v>50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</row>
    <row r="6" spans="1:27" ht="14.45" customHeight="1" x14ac:dyDescent="0.2">
      <c r="E6" s="66" t="s">
        <v>7</v>
      </c>
      <c r="F6" s="66"/>
      <c r="G6" s="66"/>
      <c r="H6" s="66"/>
      <c r="I6" s="66"/>
      <c r="K6" s="66" t="s">
        <v>8</v>
      </c>
      <c r="L6" s="66"/>
      <c r="M6" s="66"/>
      <c r="N6" s="66"/>
      <c r="O6" s="66"/>
      <c r="P6" s="66"/>
      <c r="Q6" s="66"/>
      <c r="S6" s="66" t="s">
        <v>9</v>
      </c>
      <c r="T6" s="66"/>
      <c r="U6" s="66"/>
      <c r="V6" s="66"/>
      <c r="W6" s="66"/>
      <c r="X6" s="66"/>
      <c r="Y6" s="66"/>
      <c r="Z6" s="66"/>
      <c r="AA6" s="66"/>
    </row>
    <row r="7" spans="1:27" ht="14.45" customHeight="1" x14ac:dyDescent="0.2">
      <c r="E7" s="3"/>
      <c r="F7" s="3"/>
      <c r="G7" s="3"/>
      <c r="H7" s="3"/>
      <c r="I7" s="3"/>
      <c r="K7" s="67" t="s">
        <v>51</v>
      </c>
      <c r="L7" s="67"/>
      <c r="M7" s="67"/>
      <c r="N7" s="3"/>
      <c r="O7" s="67" t="s">
        <v>52</v>
      </c>
      <c r="P7" s="67"/>
      <c r="Q7" s="6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66" t="s">
        <v>53</v>
      </c>
      <c r="B8" s="66"/>
      <c r="D8" s="66" t="s">
        <v>54</v>
      </c>
      <c r="E8" s="6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55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68" t="s">
        <v>56</v>
      </c>
      <c r="B9" s="68"/>
      <c r="D9" s="69">
        <v>66412351</v>
      </c>
      <c r="E9" s="69"/>
      <c r="G9" s="6">
        <v>999999990441</v>
      </c>
      <c r="I9" s="6">
        <v>1011762946050.5601</v>
      </c>
      <c r="K9" s="6">
        <v>0</v>
      </c>
      <c r="M9" s="6">
        <v>0</v>
      </c>
      <c r="O9" s="6">
        <v>0</v>
      </c>
      <c r="Q9" s="6">
        <v>0</v>
      </c>
      <c r="S9" s="6">
        <v>66412351</v>
      </c>
      <c r="U9" s="6">
        <v>15633.54</v>
      </c>
      <c r="W9" s="6">
        <v>999999990441</v>
      </c>
      <c r="Y9" s="6">
        <v>1038260145852.54</v>
      </c>
      <c r="AA9" s="7">
        <f>Y9/سهام!$AE$2</f>
        <v>1.5360756114630548E-2</v>
      </c>
    </row>
    <row r="10" spans="1:27" ht="21.75" customHeight="1" x14ac:dyDescent="0.2">
      <c r="A10" s="70" t="s">
        <v>57</v>
      </c>
      <c r="B10" s="70"/>
      <c r="D10" s="71">
        <v>2000000</v>
      </c>
      <c r="E10" s="71"/>
      <c r="G10" s="9">
        <v>20023200000</v>
      </c>
      <c r="I10" s="9">
        <v>19077318750</v>
      </c>
      <c r="K10" s="9">
        <v>4900000</v>
      </c>
      <c r="M10" s="9">
        <v>50083707597</v>
      </c>
      <c r="O10" s="9">
        <v>0</v>
      </c>
      <c r="Q10" s="9">
        <v>0</v>
      </c>
      <c r="S10" s="9">
        <v>6900000</v>
      </c>
      <c r="U10" s="9">
        <v>10200</v>
      </c>
      <c r="W10" s="9">
        <v>70106907597</v>
      </c>
      <c r="Y10" s="9">
        <v>70296423750</v>
      </c>
      <c r="AA10" s="40">
        <f>Y10/سهام!$AE$2</f>
        <v>1.0400150918513954E-3</v>
      </c>
    </row>
    <row r="11" spans="1:27" ht="21.75" customHeight="1" x14ac:dyDescent="0.2">
      <c r="A11" s="70" t="s">
        <v>58</v>
      </c>
      <c r="B11" s="70"/>
      <c r="D11" s="71">
        <v>18013312</v>
      </c>
      <c r="E11" s="71"/>
      <c r="G11" s="9">
        <v>313204944160</v>
      </c>
      <c r="I11" s="9">
        <v>402659196276.96002</v>
      </c>
      <c r="K11" s="9">
        <v>7558069</v>
      </c>
      <c r="M11" s="9">
        <v>181771977516</v>
      </c>
      <c r="O11" s="9">
        <v>0</v>
      </c>
      <c r="Q11" s="9">
        <v>0</v>
      </c>
      <c r="S11" s="9">
        <v>25571381</v>
      </c>
      <c r="U11" s="9">
        <v>23840</v>
      </c>
      <c r="W11" s="9">
        <v>494976921676</v>
      </c>
      <c r="Y11" s="9">
        <v>608897797243.89001</v>
      </c>
      <c r="AA11" s="40">
        <f>Y11/سهام!$AE$2</f>
        <v>9.0084653634846766E-3</v>
      </c>
    </row>
    <row r="12" spans="1:27" ht="21.75" customHeight="1" x14ac:dyDescent="0.2">
      <c r="A12" s="70" t="s">
        <v>59</v>
      </c>
      <c r="B12" s="70"/>
      <c r="D12" s="71">
        <v>28078000</v>
      </c>
      <c r="E12" s="71"/>
      <c r="G12" s="9">
        <v>549240844074</v>
      </c>
      <c r="I12" s="9">
        <v>680082941343.75</v>
      </c>
      <c r="K12" s="9">
        <v>5970000</v>
      </c>
      <c r="M12" s="9">
        <v>150137920790</v>
      </c>
      <c r="O12" s="9">
        <v>0</v>
      </c>
      <c r="Q12" s="9">
        <v>0</v>
      </c>
      <c r="S12" s="9">
        <v>34048000</v>
      </c>
      <c r="U12" s="9">
        <v>24650</v>
      </c>
      <c r="W12" s="9">
        <v>699378764864</v>
      </c>
      <c r="Y12" s="9">
        <v>838286551200</v>
      </c>
      <c r="AA12" s="40">
        <f>Y12/سهام!$AE$2</f>
        <v>1.2402205091465375E-2</v>
      </c>
    </row>
    <row r="13" spans="1:27" ht="21.75" customHeight="1" x14ac:dyDescent="0.2">
      <c r="A13" s="70" t="s">
        <v>60</v>
      </c>
      <c r="B13" s="70"/>
      <c r="D13" s="71">
        <v>2000000</v>
      </c>
      <c r="E13" s="71"/>
      <c r="G13" s="9">
        <v>20000000000</v>
      </c>
      <c r="I13" s="9">
        <v>28745823750</v>
      </c>
      <c r="K13" s="9">
        <v>0</v>
      </c>
      <c r="M13" s="9">
        <v>0</v>
      </c>
      <c r="O13" s="9">
        <v>0</v>
      </c>
      <c r="Q13" s="9">
        <v>0</v>
      </c>
      <c r="S13" s="9">
        <v>2000000</v>
      </c>
      <c r="U13" s="9">
        <v>12990</v>
      </c>
      <c r="W13" s="9">
        <v>20000000000</v>
      </c>
      <c r="Y13" s="9">
        <v>25949148750</v>
      </c>
      <c r="AA13" s="40">
        <f>Y13/سهام!$AE$2</f>
        <v>3.8391008931939829E-4</v>
      </c>
    </row>
    <row r="14" spans="1:27" ht="21.75" customHeight="1" x14ac:dyDescent="0.2">
      <c r="A14" s="70" t="s">
        <v>61</v>
      </c>
      <c r="B14" s="70"/>
      <c r="D14" s="71">
        <v>1000000</v>
      </c>
      <c r="E14" s="71"/>
      <c r="G14" s="9">
        <v>10011600000</v>
      </c>
      <c r="I14" s="9">
        <v>18228328125</v>
      </c>
      <c r="K14" s="9">
        <v>0</v>
      </c>
      <c r="M14" s="9">
        <v>0</v>
      </c>
      <c r="O14" s="9">
        <v>0</v>
      </c>
      <c r="Q14" s="9">
        <v>0</v>
      </c>
      <c r="S14" s="9">
        <v>1000000</v>
      </c>
      <c r="U14" s="9">
        <v>21340</v>
      </c>
      <c r="W14" s="9">
        <v>10011600000</v>
      </c>
      <c r="Y14" s="9">
        <v>21314658750</v>
      </c>
      <c r="AA14" s="40">
        <f>Y14/سهام!$AE$2</f>
        <v>3.1534416112686528E-4</v>
      </c>
    </row>
    <row r="15" spans="1:27" ht="21.75" customHeight="1" x14ac:dyDescent="0.2">
      <c r="A15" s="70" t="s">
        <v>62</v>
      </c>
      <c r="B15" s="70"/>
      <c r="D15" s="71">
        <v>4000000</v>
      </c>
      <c r="E15" s="71"/>
      <c r="G15" s="9">
        <v>40046400000</v>
      </c>
      <c r="I15" s="9">
        <v>39952500000</v>
      </c>
      <c r="K15" s="9">
        <v>0</v>
      </c>
      <c r="M15" s="9">
        <v>0</v>
      </c>
      <c r="O15" s="9">
        <v>0</v>
      </c>
      <c r="Q15" s="9">
        <v>0</v>
      </c>
      <c r="S15" s="9">
        <v>4000000</v>
      </c>
      <c r="U15" s="9">
        <v>10080</v>
      </c>
      <c r="W15" s="9">
        <v>40046400000</v>
      </c>
      <c r="Y15" s="9">
        <v>40272120000</v>
      </c>
      <c r="AA15" s="40">
        <f>Y15/سهام!$AE$2</f>
        <v>5.9581427256959738E-4</v>
      </c>
    </row>
    <row r="16" spans="1:27" ht="21.75" customHeight="1" x14ac:dyDescent="0.2">
      <c r="A16" s="70" t="s">
        <v>63</v>
      </c>
      <c r="B16" s="70"/>
      <c r="D16" s="71">
        <v>43978468</v>
      </c>
      <c r="E16" s="71"/>
      <c r="G16" s="9">
        <v>999999996771</v>
      </c>
      <c r="I16" s="9">
        <v>1010904018127.12</v>
      </c>
      <c r="K16" s="9">
        <v>0</v>
      </c>
      <c r="M16" s="9">
        <v>0</v>
      </c>
      <c r="O16" s="9">
        <v>0</v>
      </c>
      <c r="Q16" s="9">
        <v>0</v>
      </c>
      <c r="S16" s="9">
        <v>43978468</v>
      </c>
      <c r="U16" s="9">
        <v>23587.69</v>
      </c>
      <c r="W16" s="9">
        <v>999999996771</v>
      </c>
      <c r="Y16" s="9">
        <v>1037350469858.92</v>
      </c>
      <c r="AA16" s="40">
        <f>Y16/سهام!$AE$2</f>
        <v>1.5347297723554719E-2</v>
      </c>
    </row>
    <row r="17" spans="1:27" ht="21.75" customHeight="1" x14ac:dyDescent="0.2">
      <c r="A17" s="70" t="s">
        <v>64</v>
      </c>
      <c r="B17" s="70"/>
      <c r="D17" s="71">
        <v>1000000</v>
      </c>
      <c r="E17" s="71"/>
      <c r="G17" s="9">
        <v>10011600000</v>
      </c>
      <c r="I17" s="9">
        <v>10636354312.5</v>
      </c>
      <c r="K17" s="9">
        <v>0</v>
      </c>
      <c r="M17" s="9">
        <v>0</v>
      </c>
      <c r="O17" s="9">
        <v>0</v>
      </c>
      <c r="Q17" s="9">
        <v>0</v>
      </c>
      <c r="S17" s="9">
        <v>1000000</v>
      </c>
      <c r="U17" s="9">
        <v>11450</v>
      </c>
      <c r="W17" s="9">
        <v>10011600000</v>
      </c>
      <c r="Y17" s="9">
        <v>11436403125</v>
      </c>
      <c r="AA17" s="40">
        <f>Y17/سهام!$AE$2</f>
        <v>1.6919824952683259E-4</v>
      </c>
    </row>
    <row r="18" spans="1:27" ht="21.75" customHeight="1" x14ac:dyDescent="0.2">
      <c r="A18" s="70" t="s">
        <v>65</v>
      </c>
      <c r="B18" s="70"/>
      <c r="D18" s="71">
        <v>1500000</v>
      </c>
      <c r="E18" s="71"/>
      <c r="G18" s="9">
        <v>15017400000</v>
      </c>
      <c r="I18" s="9">
        <v>32569777406.25</v>
      </c>
      <c r="K18" s="9">
        <v>0</v>
      </c>
      <c r="M18" s="9">
        <v>0</v>
      </c>
      <c r="O18" s="9">
        <v>0</v>
      </c>
      <c r="Q18" s="9">
        <v>0</v>
      </c>
      <c r="S18" s="9">
        <v>1500000</v>
      </c>
      <c r="U18" s="9">
        <v>22999</v>
      </c>
      <c r="W18" s="9">
        <v>15017400000</v>
      </c>
      <c r="Y18" s="9">
        <v>34457533031.25</v>
      </c>
      <c r="AA18" s="40">
        <f>Y18/سهام!$AE$2</f>
        <v>5.0978915382545278E-4</v>
      </c>
    </row>
    <row r="19" spans="1:27" ht="21.75" customHeight="1" x14ac:dyDescent="0.2">
      <c r="A19" s="70" t="s">
        <v>66</v>
      </c>
      <c r="B19" s="70"/>
      <c r="D19" s="71">
        <v>579746</v>
      </c>
      <c r="E19" s="71"/>
      <c r="G19" s="9">
        <v>188104350890</v>
      </c>
      <c r="I19" s="9">
        <v>245931532750.65399</v>
      </c>
      <c r="K19" s="9">
        <v>0</v>
      </c>
      <c r="M19" s="9">
        <v>0</v>
      </c>
      <c r="O19" s="9">
        <v>0</v>
      </c>
      <c r="Q19" s="9">
        <v>0</v>
      </c>
      <c r="S19" s="9">
        <v>579746</v>
      </c>
      <c r="U19" s="9">
        <v>449770</v>
      </c>
      <c r="W19" s="9">
        <v>188104350890</v>
      </c>
      <c r="Y19" s="9">
        <v>260442714994.37601</v>
      </c>
      <c r="AA19" s="40">
        <f>Y19/سهام!$AE$2</f>
        <v>3.8531740266076163E-3</v>
      </c>
    </row>
    <row r="20" spans="1:27" ht="21.75" customHeight="1" x14ac:dyDescent="0.2">
      <c r="A20" s="70" t="s">
        <v>67</v>
      </c>
      <c r="B20" s="70"/>
      <c r="D20" s="71">
        <v>36800000</v>
      </c>
      <c r="E20" s="71"/>
      <c r="G20" s="9">
        <v>958020959719</v>
      </c>
      <c r="I20" s="9">
        <v>831343589120</v>
      </c>
      <c r="K20" s="9">
        <v>0</v>
      </c>
      <c r="M20" s="9">
        <v>0</v>
      </c>
      <c r="O20" s="9">
        <v>0</v>
      </c>
      <c r="Q20" s="9">
        <v>0</v>
      </c>
      <c r="S20" s="9">
        <v>36800000</v>
      </c>
      <c r="U20" s="9">
        <v>24402</v>
      </c>
      <c r="W20" s="9">
        <v>958020959719</v>
      </c>
      <c r="Y20" s="9">
        <v>896916007680</v>
      </c>
      <c r="AA20" s="40">
        <f>Y20/سهام!$AE$2</f>
        <v>1.3269610804494191E-2</v>
      </c>
    </row>
    <row r="21" spans="1:27" ht="21.75" customHeight="1" x14ac:dyDescent="0.2">
      <c r="A21" s="70" t="s">
        <v>68</v>
      </c>
      <c r="B21" s="70"/>
      <c r="D21" s="71">
        <v>2283000</v>
      </c>
      <c r="E21" s="71"/>
      <c r="G21" s="9">
        <v>29584559417</v>
      </c>
      <c r="I21" s="9">
        <v>50624694701.4375</v>
      </c>
      <c r="K21" s="9">
        <v>500000</v>
      </c>
      <c r="M21" s="9">
        <v>11238021000</v>
      </c>
      <c r="O21" s="9">
        <v>0</v>
      </c>
      <c r="Q21" s="9">
        <v>0</v>
      </c>
      <c r="S21" s="9">
        <v>2783000</v>
      </c>
      <c r="U21" s="9">
        <v>23624</v>
      </c>
      <c r="W21" s="9">
        <v>40822580417</v>
      </c>
      <c r="Y21" s="9">
        <v>65667519109.5</v>
      </c>
      <c r="AA21" s="40">
        <f>Y21/سهام!$AE$2</f>
        <v>9.7153179742404615E-4</v>
      </c>
    </row>
    <row r="22" spans="1:27" ht="21.75" customHeight="1" x14ac:dyDescent="0.2">
      <c r="A22" s="70" t="s">
        <v>69</v>
      </c>
      <c r="B22" s="70"/>
      <c r="D22" s="71">
        <v>6791000</v>
      </c>
      <c r="E22" s="71"/>
      <c r="G22" s="9">
        <v>109829073089</v>
      </c>
      <c r="I22" s="9">
        <v>234764187080.06299</v>
      </c>
      <c r="K22" s="9">
        <v>2877000</v>
      </c>
      <c r="M22" s="9">
        <v>99968059842</v>
      </c>
      <c r="O22" s="9">
        <v>0</v>
      </c>
      <c r="Q22" s="9">
        <v>0</v>
      </c>
      <c r="S22" s="9">
        <v>9668000</v>
      </c>
      <c r="U22" s="9">
        <v>35409</v>
      </c>
      <c r="W22" s="9">
        <v>209797132931</v>
      </c>
      <c r="Y22" s="9">
        <v>341927690123.25</v>
      </c>
      <c r="AA22" s="40">
        <f>Y22/سهام!$AE$2</f>
        <v>5.0587204736722803E-3</v>
      </c>
    </row>
    <row r="23" spans="1:27" ht="21.75" customHeight="1" x14ac:dyDescent="0.2">
      <c r="A23" s="70" t="s">
        <v>70</v>
      </c>
      <c r="B23" s="70"/>
      <c r="D23" s="71">
        <v>7524000</v>
      </c>
      <c r="E23" s="71"/>
      <c r="G23" s="9">
        <v>100109952992</v>
      </c>
      <c r="I23" s="9">
        <v>113319668904.75</v>
      </c>
      <c r="K23" s="9">
        <v>8460000</v>
      </c>
      <c r="M23" s="9">
        <v>130138685963</v>
      </c>
      <c r="O23" s="9">
        <v>0</v>
      </c>
      <c r="Q23" s="9">
        <v>0</v>
      </c>
      <c r="S23" s="9">
        <v>15984000</v>
      </c>
      <c r="U23" s="9">
        <v>15434</v>
      </c>
      <c r="W23" s="9">
        <v>230248638955</v>
      </c>
      <c r="Y23" s="9">
        <v>246404103246</v>
      </c>
      <c r="AA23" s="40">
        <f>Y23/سهام!$AE$2</f>
        <v>3.6454768592683834E-3</v>
      </c>
    </row>
    <row r="24" spans="1:27" ht="21.75" customHeight="1" x14ac:dyDescent="0.2">
      <c r="A24" s="70" t="s">
        <v>71</v>
      </c>
      <c r="B24" s="70"/>
      <c r="D24" s="71">
        <v>21564</v>
      </c>
      <c r="E24" s="71"/>
      <c r="G24" s="9">
        <v>39363632745</v>
      </c>
      <c r="I24" s="9">
        <v>91726420212</v>
      </c>
      <c r="K24" s="9">
        <v>0</v>
      </c>
      <c r="M24" s="9">
        <v>0</v>
      </c>
      <c r="O24" s="9">
        <v>0</v>
      </c>
      <c r="Q24" s="9">
        <v>0</v>
      </c>
      <c r="S24" s="9">
        <v>21564</v>
      </c>
      <c r="U24" s="9">
        <v>4550639</v>
      </c>
      <c r="W24" s="9">
        <v>39363632745</v>
      </c>
      <c r="Y24" s="9">
        <v>98129979396</v>
      </c>
      <c r="AA24" s="40">
        <f>Y24/سهام!$AE$2</f>
        <v>1.4518044317283847E-3</v>
      </c>
    </row>
    <row r="25" spans="1:27" ht="21.75" customHeight="1" x14ac:dyDescent="0.2">
      <c r="A25" s="70" t="s">
        <v>72</v>
      </c>
      <c r="B25" s="70"/>
      <c r="D25" s="71">
        <v>4808154</v>
      </c>
      <c r="E25" s="71"/>
      <c r="G25" s="9">
        <v>99999986892</v>
      </c>
      <c r="I25" s="9">
        <v>137243947776</v>
      </c>
      <c r="K25" s="9">
        <v>7694527</v>
      </c>
      <c r="M25" s="9">
        <v>239999991657</v>
      </c>
      <c r="O25" s="9">
        <v>0</v>
      </c>
      <c r="Q25" s="9">
        <v>0</v>
      </c>
      <c r="S25" s="9">
        <v>12502681</v>
      </c>
      <c r="U25" s="9">
        <v>31497</v>
      </c>
      <c r="W25" s="9">
        <v>339999978549</v>
      </c>
      <c r="Y25" s="9">
        <v>393796943457</v>
      </c>
      <c r="AA25" s="40">
        <f>Y25/سهام!$AE$2</f>
        <v>5.8261109523403114E-3</v>
      </c>
    </row>
    <row r="26" spans="1:27" ht="21.75" customHeight="1" x14ac:dyDescent="0.2">
      <c r="A26" s="70" t="s">
        <v>73</v>
      </c>
      <c r="B26" s="70"/>
      <c r="D26" s="71">
        <v>67248</v>
      </c>
      <c r="E26" s="71"/>
      <c r="G26" s="9">
        <v>189996470306</v>
      </c>
      <c r="I26" s="9">
        <v>217013848864</v>
      </c>
      <c r="K26" s="9">
        <v>0</v>
      </c>
      <c r="M26" s="9">
        <v>0</v>
      </c>
      <c r="O26" s="9">
        <v>0</v>
      </c>
      <c r="Q26" s="9">
        <v>0</v>
      </c>
      <c r="S26" s="9">
        <v>67248</v>
      </c>
      <c r="U26" s="9">
        <v>3556646</v>
      </c>
      <c r="W26" s="9">
        <v>189996470306</v>
      </c>
      <c r="Y26" s="9">
        <v>239177310208</v>
      </c>
      <c r="AA26" s="40">
        <f>Y26/سهام!$AE$2</f>
        <v>3.5385585635107479E-3</v>
      </c>
    </row>
    <row r="27" spans="1:27" ht="21.75" customHeight="1" x14ac:dyDescent="0.2">
      <c r="A27" s="70" t="s">
        <v>74</v>
      </c>
      <c r="B27" s="70"/>
      <c r="D27" s="71">
        <v>130571</v>
      </c>
      <c r="E27" s="71"/>
      <c r="G27" s="9">
        <v>99999758915</v>
      </c>
      <c r="I27" s="9">
        <v>131696632591</v>
      </c>
      <c r="K27" s="9">
        <v>0</v>
      </c>
      <c r="M27" s="9">
        <v>0</v>
      </c>
      <c r="O27" s="9">
        <v>0</v>
      </c>
      <c r="Q27" s="9">
        <v>0</v>
      </c>
      <c r="S27" s="9">
        <v>130571</v>
      </c>
      <c r="U27" s="9">
        <v>1075175</v>
      </c>
      <c r="W27" s="9">
        <v>99999758915</v>
      </c>
      <c r="Y27" s="9">
        <v>140386654925</v>
      </c>
      <c r="AA27" s="40">
        <f>Y27/سهام!$AE$2</f>
        <v>2.0769796246787593E-3</v>
      </c>
    </row>
    <row r="28" spans="1:27" ht="21.75" customHeight="1" x14ac:dyDescent="0.2">
      <c r="A28" s="70" t="s">
        <v>75</v>
      </c>
      <c r="B28" s="70"/>
      <c r="D28" s="71">
        <v>10000</v>
      </c>
      <c r="E28" s="71"/>
      <c r="G28" s="9">
        <v>10000000000</v>
      </c>
      <c r="I28" s="9">
        <v>13843350000</v>
      </c>
      <c r="K28" s="9">
        <v>0</v>
      </c>
      <c r="M28" s="9">
        <v>0</v>
      </c>
      <c r="O28" s="9">
        <v>0</v>
      </c>
      <c r="Q28" s="9">
        <v>0</v>
      </c>
      <c r="S28" s="9">
        <v>10000</v>
      </c>
      <c r="U28" s="9">
        <v>1500823</v>
      </c>
      <c r="W28" s="9">
        <v>10000000000</v>
      </c>
      <c r="Y28" s="9">
        <v>15008230000</v>
      </c>
      <c r="AA28" s="40">
        <f>Y28/سهام!$AE$2</f>
        <v>2.2204238664384215E-4</v>
      </c>
    </row>
    <row r="29" spans="1:27" ht="21.75" customHeight="1" x14ac:dyDescent="0.2">
      <c r="A29" s="70" t="s">
        <v>76</v>
      </c>
      <c r="B29" s="70"/>
      <c r="D29" s="71">
        <v>0</v>
      </c>
      <c r="E29" s="71"/>
      <c r="G29" s="9">
        <v>0</v>
      </c>
      <c r="I29" s="9">
        <v>0</v>
      </c>
      <c r="K29" s="9">
        <v>10000000</v>
      </c>
      <c r="M29" s="9">
        <v>150490000000</v>
      </c>
      <c r="O29" s="9">
        <v>0</v>
      </c>
      <c r="Q29" s="9">
        <v>0</v>
      </c>
      <c r="S29" s="9">
        <v>10000000</v>
      </c>
      <c r="U29" s="9">
        <v>15325</v>
      </c>
      <c r="W29" s="9">
        <v>150490000000</v>
      </c>
      <c r="Y29" s="9">
        <v>153249980000</v>
      </c>
      <c r="AA29" s="40">
        <f>Y29/سهام!$AE$2</f>
        <v>2.2672887683838185E-3</v>
      </c>
    </row>
    <row r="30" spans="1:27" ht="21.75" customHeight="1" x14ac:dyDescent="0.2">
      <c r="A30" s="70" t="s">
        <v>77</v>
      </c>
      <c r="B30" s="70"/>
      <c r="D30" s="71">
        <v>0</v>
      </c>
      <c r="E30" s="71"/>
      <c r="G30" s="9">
        <v>0</v>
      </c>
      <c r="I30" s="9">
        <v>0</v>
      </c>
      <c r="K30" s="9">
        <v>4045389</v>
      </c>
      <c r="M30" s="9">
        <v>199999986771</v>
      </c>
      <c r="O30" s="9">
        <v>0</v>
      </c>
      <c r="Q30" s="9">
        <v>0</v>
      </c>
      <c r="S30" s="9">
        <v>4045389</v>
      </c>
      <c r="U30" s="9">
        <v>52007</v>
      </c>
      <c r="W30" s="9">
        <v>199999986771</v>
      </c>
      <c r="Y30" s="9">
        <v>210388525723</v>
      </c>
      <c r="AA30" s="40">
        <f>Y30/سهام!$AE$2</f>
        <v>3.1126368914931538E-3</v>
      </c>
    </row>
    <row r="31" spans="1:27" ht="21.75" customHeight="1" x14ac:dyDescent="0.2">
      <c r="A31" s="70" t="s">
        <v>78</v>
      </c>
      <c r="B31" s="70"/>
      <c r="D31" s="71">
        <v>0</v>
      </c>
      <c r="E31" s="71"/>
      <c r="G31" s="9">
        <v>0</v>
      </c>
      <c r="I31" s="9">
        <v>0</v>
      </c>
      <c r="K31" s="9">
        <v>19960000</v>
      </c>
      <c r="M31" s="9">
        <v>300311688844</v>
      </c>
      <c r="O31" s="9">
        <v>0</v>
      </c>
      <c r="Q31" s="9">
        <v>0</v>
      </c>
      <c r="S31" s="9">
        <v>19960000</v>
      </c>
      <c r="U31" s="9">
        <v>14510</v>
      </c>
      <c r="W31" s="9">
        <v>300311688844</v>
      </c>
      <c r="Y31" s="9">
        <v>289275676725</v>
      </c>
      <c r="AA31" s="40">
        <f>Y31/سهام!$AE$2</f>
        <v>4.2797492880927027E-3</v>
      </c>
    </row>
    <row r="32" spans="1:27" ht="21.75" customHeight="1" x14ac:dyDescent="0.2">
      <c r="A32" s="70" t="s">
        <v>79</v>
      </c>
      <c r="B32" s="70"/>
      <c r="D32" s="71">
        <v>0</v>
      </c>
      <c r="E32" s="71"/>
      <c r="G32" s="9">
        <v>0</v>
      </c>
      <c r="I32" s="9">
        <v>0</v>
      </c>
      <c r="K32" s="9">
        <v>4400000</v>
      </c>
      <c r="M32" s="9">
        <v>100092773053</v>
      </c>
      <c r="O32" s="9">
        <v>0</v>
      </c>
      <c r="Q32" s="9">
        <v>0</v>
      </c>
      <c r="S32" s="9">
        <v>4400000</v>
      </c>
      <c r="U32" s="9">
        <v>22390</v>
      </c>
      <c r="W32" s="9">
        <v>100092773053</v>
      </c>
      <c r="Y32" s="9">
        <v>98399012250</v>
      </c>
      <c r="AA32" s="40">
        <f>Y32/سهام!$AE$2</f>
        <v>1.455784694356807E-3</v>
      </c>
    </row>
    <row r="33" spans="1:27" ht="21.75" customHeight="1" x14ac:dyDescent="0.2">
      <c r="A33" s="72" t="s">
        <v>80</v>
      </c>
      <c r="B33" s="72"/>
      <c r="D33" s="73">
        <v>0</v>
      </c>
      <c r="E33" s="73"/>
      <c r="G33" s="13">
        <v>0</v>
      </c>
      <c r="I33" s="13">
        <v>0</v>
      </c>
      <c r="K33" s="13">
        <v>1310000</v>
      </c>
      <c r="M33" s="13">
        <v>19921982723</v>
      </c>
      <c r="O33" s="13">
        <v>0</v>
      </c>
      <c r="Q33" s="13">
        <v>0</v>
      </c>
      <c r="S33" s="13">
        <v>1310000</v>
      </c>
      <c r="U33" s="13">
        <v>15491</v>
      </c>
      <c r="W33" s="13">
        <v>19921982723</v>
      </c>
      <c r="Y33" s="13">
        <v>20269111813.125</v>
      </c>
      <c r="AA33" s="40">
        <f>Y33/سهام!$AE$2</f>
        <v>2.9987559906379164E-4</v>
      </c>
    </row>
    <row r="34" spans="1:27" ht="21.75" customHeight="1" x14ac:dyDescent="0.2">
      <c r="A34" s="74" t="s">
        <v>34</v>
      </c>
      <c r="B34" s="74"/>
      <c r="D34" s="77">
        <f>SUM(D9:E33)</f>
        <v>226997414</v>
      </c>
      <c r="E34" s="77"/>
      <c r="G34" s="16">
        <f>SUM(G9:G33)</f>
        <v>4802564720411</v>
      </c>
      <c r="I34" s="16">
        <f>SUM(I9:I33)</f>
        <v>5322127076142.0449</v>
      </c>
      <c r="K34" s="16">
        <f>SUM(K9:K33)</f>
        <v>77674985</v>
      </c>
      <c r="M34" s="16">
        <f>SUM(M9:M33)</f>
        <v>1634154795756</v>
      </c>
      <c r="O34" s="16">
        <v>0</v>
      </c>
      <c r="Q34" s="16">
        <v>0</v>
      </c>
      <c r="S34" s="16">
        <f>SUM(S9:S33)</f>
        <v>304672399</v>
      </c>
      <c r="U34" s="16"/>
      <c r="W34" s="16">
        <f>SUM(W9:W33)</f>
        <v>6436719516167</v>
      </c>
      <c r="Y34" s="16">
        <f>SUM(Y9:Y33)</f>
        <v>7195960711211.8516</v>
      </c>
      <c r="AA34" s="17">
        <f>SUM(AA9:AA33)</f>
        <v>0.10646214047311373</v>
      </c>
    </row>
    <row r="35" spans="1:27" x14ac:dyDescent="0.2">
      <c r="S35" s="21" t="s">
        <v>275</v>
      </c>
    </row>
    <row r="37" spans="1:27" x14ac:dyDescent="0.2">
      <c r="W37" s="20"/>
    </row>
    <row r="38" spans="1:27" x14ac:dyDescent="0.2">
      <c r="W38" s="20"/>
    </row>
    <row r="39" spans="1:27" x14ac:dyDescent="0.2">
      <c r="W39" s="20"/>
    </row>
    <row r="40" spans="1:27" x14ac:dyDescent="0.2">
      <c r="W40" s="20"/>
    </row>
  </sheetData>
  <mergeCells count="63">
    <mergeCell ref="A34:B34"/>
    <mergeCell ref="D34:E34"/>
    <mergeCell ref="A31:B31"/>
    <mergeCell ref="D31:E31"/>
    <mergeCell ref="A32:B32"/>
    <mergeCell ref="D32:E32"/>
    <mergeCell ref="A33:B33"/>
    <mergeCell ref="D33:E33"/>
    <mergeCell ref="A28:B28"/>
    <mergeCell ref="D28:E28"/>
    <mergeCell ref="A29:B29"/>
    <mergeCell ref="D29:E29"/>
    <mergeCell ref="A30:B30"/>
    <mergeCell ref="D30:E30"/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33"/>
  <sheetViews>
    <sheetView rightToLeft="1" topLeftCell="H10" zoomScaleNormal="100" workbookViewId="0">
      <selection activeCell="AH29" sqref="AH29:AH33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0.5703125" bestFit="1" customWidth="1"/>
    <col min="19" max="19" width="1.28515625" customWidth="1"/>
    <col min="20" max="20" width="20.42578125" bestFit="1" customWidth="1"/>
    <col min="21" max="21" width="1.28515625" customWidth="1"/>
    <col min="22" max="22" width="13" customWidth="1"/>
    <col min="23" max="23" width="1.28515625" customWidth="1"/>
    <col min="24" max="24" width="19.42578125" bestFit="1" customWidth="1"/>
    <col min="25" max="25" width="1.28515625" customWidth="1"/>
    <col min="26" max="26" width="9.140625" bestFit="1" customWidth="1"/>
    <col min="27" max="27" width="1.28515625" customWidth="1"/>
    <col min="28" max="28" width="17.57031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0.140625" bestFit="1" customWidth="1"/>
    <col min="35" max="35" width="1.28515625" customWidth="1"/>
    <col min="36" max="36" width="20.14062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</row>
    <row r="2" spans="1:38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</row>
    <row r="3" spans="1:38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</row>
    <row r="4" spans="1:38" ht="14.45" customHeight="1" x14ac:dyDescent="0.2"/>
    <row r="5" spans="1:38" ht="14.45" customHeight="1" x14ac:dyDescent="0.2">
      <c r="A5" s="1" t="s">
        <v>81</v>
      </c>
      <c r="B5" s="65" t="s">
        <v>82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</row>
    <row r="6" spans="1:38" ht="14.45" customHeight="1" x14ac:dyDescent="0.2">
      <c r="A6" s="66" t="s">
        <v>83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 t="s">
        <v>7</v>
      </c>
      <c r="Q6" s="66"/>
      <c r="R6" s="66"/>
      <c r="S6" s="66"/>
      <c r="T6" s="66"/>
      <c r="V6" s="66" t="s">
        <v>8</v>
      </c>
      <c r="W6" s="66"/>
      <c r="X6" s="66"/>
      <c r="Y6" s="66"/>
      <c r="Z6" s="66"/>
      <c r="AA6" s="66"/>
      <c r="AB6" s="66"/>
      <c r="AD6" s="66" t="s">
        <v>9</v>
      </c>
      <c r="AE6" s="66"/>
      <c r="AF6" s="66"/>
      <c r="AG6" s="66"/>
      <c r="AH6" s="66"/>
      <c r="AI6" s="66"/>
      <c r="AJ6" s="66"/>
      <c r="AK6" s="66"/>
      <c r="AL6" s="6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7" t="s">
        <v>10</v>
      </c>
      <c r="W7" s="67"/>
      <c r="X7" s="67"/>
      <c r="Y7" s="3"/>
      <c r="Z7" s="67" t="s">
        <v>11</v>
      </c>
      <c r="AA7" s="67"/>
      <c r="AB7" s="6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66" t="s">
        <v>84</v>
      </c>
      <c r="B8" s="66"/>
      <c r="D8" s="2" t="s">
        <v>85</v>
      </c>
      <c r="F8" s="2" t="s">
        <v>86</v>
      </c>
      <c r="H8" s="2" t="s">
        <v>87</v>
      </c>
      <c r="J8" s="2" t="s">
        <v>88</v>
      </c>
      <c r="L8" s="2" t="s">
        <v>89</v>
      </c>
      <c r="N8" s="2" t="s">
        <v>40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68" t="s">
        <v>90</v>
      </c>
      <c r="B9" s="68"/>
      <c r="D9" s="5" t="s">
        <v>91</v>
      </c>
      <c r="F9" s="5" t="s">
        <v>91</v>
      </c>
      <c r="H9" s="5" t="s">
        <v>92</v>
      </c>
      <c r="J9" s="5" t="s">
        <v>93</v>
      </c>
      <c r="L9" s="7">
        <v>0</v>
      </c>
      <c r="N9" s="7">
        <v>0</v>
      </c>
      <c r="P9" s="6">
        <v>500000</v>
      </c>
      <c r="R9" s="6">
        <v>266519165625</v>
      </c>
      <c r="T9" s="6">
        <v>301050424718</v>
      </c>
      <c r="V9" s="6">
        <v>0</v>
      </c>
      <c r="X9" s="6">
        <v>0</v>
      </c>
      <c r="Z9" s="6">
        <v>0</v>
      </c>
      <c r="AB9" s="6">
        <v>0</v>
      </c>
      <c r="AD9" s="6">
        <v>500000</v>
      </c>
      <c r="AF9" s="6">
        <v>618100</v>
      </c>
      <c r="AH9" s="6">
        <v>266519165625</v>
      </c>
      <c r="AJ9" s="6">
        <v>308993984687</v>
      </c>
      <c r="AL9" s="7">
        <v>0.46</v>
      </c>
    </row>
    <row r="10" spans="1:38" ht="21.75" customHeight="1" x14ac:dyDescent="0.2">
      <c r="A10" s="70" t="s">
        <v>94</v>
      </c>
      <c r="B10" s="70"/>
      <c r="D10" s="8" t="s">
        <v>91</v>
      </c>
      <c r="F10" s="8" t="s">
        <v>91</v>
      </c>
      <c r="H10" s="8" t="s">
        <v>95</v>
      </c>
      <c r="J10" s="8" t="s">
        <v>96</v>
      </c>
      <c r="L10" s="10">
        <v>0</v>
      </c>
      <c r="N10" s="10">
        <v>0</v>
      </c>
      <c r="P10" s="9">
        <v>880000</v>
      </c>
      <c r="R10" s="9">
        <v>596660000000</v>
      </c>
      <c r="T10" s="9">
        <v>804552548415</v>
      </c>
      <c r="V10" s="9">
        <v>0</v>
      </c>
      <c r="X10" s="9">
        <v>0</v>
      </c>
      <c r="Z10" s="9">
        <v>0</v>
      </c>
      <c r="AB10" s="9">
        <v>0</v>
      </c>
      <c r="AD10" s="9">
        <v>880000</v>
      </c>
      <c r="AF10" s="9">
        <v>850850</v>
      </c>
      <c r="AH10" s="9">
        <v>596660000000</v>
      </c>
      <c r="AJ10" s="9">
        <v>748612289425</v>
      </c>
      <c r="AL10" s="10">
        <v>1.1100000000000001</v>
      </c>
    </row>
    <row r="11" spans="1:38" ht="21.75" customHeight="1" x14ac:dyDescent="0.2">
      <c r="A11" s="70" t="s">
        <v>97</v>
      </c>
      <c r="B11" s="70"/>
      <c r="D11" s="8" t="s">
        <v>91</v>
      </c>
      <c r="F11" s="8" t="s">
        <v>91</v>
      </c>
      <c r="H11" s="8" t="s">
        <v>98</v>
      </c>
      <c r="J11" s="8" t="s">
        <v>99</v>
      </c>
      <c r="L11" s="10">
        <v>0</v>
      </c>
      <c r="N11" s="10">
        <v>0</v>
      </c>
      <c r="P11" s="9">
        <v>151609</v>
      </c>
      <c r="R11" s="9">
        <v>100988122870</v>
      </c>
      <c r="T11" s="9">
        <v>126691835142</v>
      </c>
      <c r="V11" s="9">
        <v>0</v>
      </c>
      <c r="X11" s="9">
        <v>0</v>
      </c>
      <c r="Z11" s="9">
        <v>0</v>
      </c>
      <c r="AB11" s="9">
        <v>0</v>
      </c>
      <c r="AD11" s="9">
        <v>151609</v>
      </c>
      <c r="AF11" s="9">
        <v>803497</v>
      </c>
      <c r="AH11" s="9">
        <v>100988122870</v>
      </c>
      <c r="AJ11" s="9">
        <v>121795297273</v>
      </c>
      <c r="AL11" s="10">
        <v>0.18</v>
      </c>
    </row>
    <row r="12" spans="1:38" ht="21.75" customHeight="1" x14ac:dyDescent="0.2">
      <c r="A12" s="70" t="s">
        <v>100</v>
      </c>
      <c r="B12" s="70"/>
      <c r="D12" s="8" t="s">
        <v>91</v>
      </c>
      <c r="F12" s="8" t="s">
        <v>91</v>
      </c>
      <c r="H12" s="8" t="s">
        <v>101</v>
      </c>
      <c r="J12" s="8" t="s">
        <v>102</v>
      </c>
      <c r="L12" s="10">
        <v>0</v>
      </c>
      <c r="N12" s="10">
        <v>0</v>
      </c>
      <c r="P12" s="9">
        <v>50614</v>
      </c>
      <c r="R12" s="9">
        <v>27267185070</v>
      </c>
      <c r="T12" s="9">
        <v>30077990555</v>
      </c>
      <c r="V12" s="9">
        <v>0</v>
      </c>
      <c r="X12" s="9">
        <v>0</v>
      </c>
      <c r="Z12" s="9">
        <v>0</v>
      </c>
      <c r="AB12" s="9">
        <v>0</v>
      </c>
      <c r="AD12" s="9">
        <v>50614</v>
      </c>
      <c r="AF12" s="9">
        <v>607100</v>
      </c>
      <c r="AH12" s="9">
        <v>27267185070</v>
      </c>
      <c r="AJ12" s="9">
        <v>30722189993</v>
      </c>
      <c r="AL12" s="10">
        <v>0.05</v>
      </c>
    </row>
    <row r="13" spans="1:38" ht="21.75" customHeight="1" x14ac:dyDescent="0.2">
      <c r="A13" s="70" t="s">
        <v>103</v>
      </c>
      <c r="B13" s="70"/>
      <c r="D13" s="8" t="s">
        <v>91</v>
      </c>
      <c r="F13" s="8" t="s">
        <v>91</v>
      </c>
      <c r="H13" s="8" t="s">
        <v>104</v>
      </c>
      <c r="J13" s="8" t="s">
        <v>105</v>
      </c>
      <c r="L13" s="10">
        <v>0</v>
      </c>
      <c r="N13" s="10">
        <v>0</v>
      </c>
      <c r="P13" s="9">
        <v>957700</v>
      </c>
      <c r="R13" s="9">
        <v>591265672000</v>
      </c>
      <c r="T13" s="9">
        <v>775605972932</v>
      </c>
      <c r="V13" s="9">
        <v>0</v>
      </c>
      <c r="X13" s="9">
        <v>0</v>
      </c>
      <c r="Z13" s="9">
        <v>0</v>
      </c>
      <c r="AB13" s="9">
        <v>0</v>
      </c>
      <c r="AD13" s="9">
        <v>957700</v>
      </c>
      <c r="AF13" s="9">
        <v>819264</v>
      </c>
      <c r="AH13" s="9">
        <v>591265672000</v>
      </c>
      <c r="AJ13" s="9">
        <v>784466922394</v>
      </c>
      <c r="AL13" s="10">
        <v>1.1599999999999999</v>
      </c>
    </row>
    <row r="14" spans="1:38" ht="21.75" customHeight="1" x14ac:dyDescent="0.2">
      <c r="A14" s="70" t="s">
        <v>106</v>
      </c>
      <c r="B14" s="70"/>
      <c r="D14" s="8" t="s">
        <v>91</v>
      </c>
      <c r="F14" s="8" t="s">
        <v>91</v>
      </c>
      <c r="H14" s="8" t="s">
        <v>107</v>
      </c>
      <c r="J14" s="8" t="s">
        <v>108</v>
      </c>
      <c r="L14" s="10">
        <v>0</v>
      </c>
      <c r="N14" s="10">
        <v>0</v>
      </c>
      <c r="P14" s="9">
        <v>1874200</v>
      </c>
      <c r="R14" s="9">
        <v>1186679465856</v>
      </c>
      <c r="T14" s="9">
        <v>1571306817010</v>
      </c>
      <c r="V14" s="9">
        <v>0</v>
      </c>
      <c r="X14" s="9">
        <v>0</v>
      </c>
      <c r="Z14" s="9">
        <v>0</v>
      </c>
      <c r="AB14" s="9">
        <v>0</v>
      </c>
      <c r="AD14" s="9">
        <v>1874200</v>
      </c>
      <c r="AF14" s="9">
        <v>786422</v>
      </c>
      <c r="AH14" s="9">
        <v>1186679465856</v>
      </c>
      <c r="AJ14" s="9">
        <v>1473644965829</v>
      </c>
      <c r="AL14" s="10">
        <v>2.1800000000000002</v>
      </c>
    </row>
    <row r="15" spans="1:38" ht="21.75" customHeight="1" x14ac:dyDescent="0.2">
      <c r="A15" s="70" t="s">
        <v>109</v>
      </c>
      <c r="B15" s="70"/>
      <c r="D15" s="8" t="s">
        <v>91</v>
      </c>
      <c r="F15" s="8" t="s">
        <v>91</v>
      </c>
      <c r="H15" s="8" t="s">
        <v>110</v>
      </c>
      <c r="J15" s="8" t="s">
        <v>108</v>
      </c>
      <c r="L15" s="10">
        <v>18</v>
      </c>
      <c r="N15" s="10">
        <v>18</v>
      </c>
      <c r="P15" s="9">
        <v>1200000</v>
      </c>
      <c r="R15" s="9">
        <v>983888000000</v>
      </c>
      <c r="T15" s="9">
        <v>1199782500000</v>
      </c>
      <c r="V15" s="9">
        <v>0</v>
      </c>
      <c r="X15" s="9">
        <v>0</v>
      </c>
      <c r="Z15" s="9">
        <v>0</v>
      </c>
      <c r="AB15" s="9">
        <v>0</v>
      </c>
      <c r="AD15" s="9">
        <v>1200000</v>
      </c>
      <c r="AF15" s="9">
        <v>1000000</v>
      </c>
      <c r="AH15" s="9">
        <v>983888000000</v>
      </c>
      <c r="AJ15" s="9">
        <v>1199782500000</v>
      </c>
      <c r="AL15" s="10">
        <v>1.78</v>
      </c>
    </row>
    <row r="16" spans="1:38" ht="21.75" customHeight="1" x14ac:dyDescent="0.2">
      <c r="A16" s="70" t="s">
        <v>111</v>
      </c>
      <c r="B16" s="70"/>
      <c r="D16" s="8" t="s">
        <v>91</v>
      </c>
      <c r="F16" s="8" t="s">
        <v>91</v>
      </c>
      <c r="H16" s="8" t="s">
        <v>112</v>
      </c>
      <c r="J16" s="8" t="s">
        <v>113</v>
      </c>
      <c r="L16" s="10">
        <v>21</v>
      </c>
      <c r="N16" s="10">
        <v>21</v>
      </c>
      <c r="P16" s="9">
        <v>350000</v>
      </c>
      <c r="R16" s="9">
        <v>350055937500</v>
      </c>
      <c r="T16" s="9">
        <v>349936562500</v>
      </c>
      <c r="V16" s="9">
        <v>0</v>
      </c>
      <c r="X16" s="9">
        <v>0</v>
      </c>
      <c r="Z16" s="9">
        <v>350000</v>
      </c>
      <c r="AB16" s="9">
        <v>349944062500</v>
      </c>
      <c r="AD16" s="9">
        <v>0</v>
      </c>
      <c r="AF16" s="9">
        <v>0</v>
      </c>
      <c r="AH16" s="9">
        <v>0</v>
      </c>
      <c r="AJ16" s="9">
        <v>0</v>
      </c>
      <c r="AL16" s="10">
        <v>0</v>
      </c>
    </row>
    <row r="17" spans="1:38" ht="21.75" customHeight="1" x14ac:dyDescent="0.2">
      <c r="A17" s="70" t="s">
        <v>114</v>
      </c>
      <c r="B17" s="70"/>
      <c r="D17" s="8" t="s">
        <v>91</v>
      </c>
      <c r="F17" s="8" t="s">
        <v>91</v>
      </c>
      <c r="H17" s="8" t="s">
        <v>115</v>
      </c>
      <c r="J17" s="8" t="s">
        <v>116</v>
      </c>
      <c r="L17" s="10">
        <v>18</v>
      </c>
      <c r="N17" s="10">
        <v>18</v>
      </c>
      <c r="P17" s="9">
        <v>1840000</v>
      </c>
      <c r="R17" s="9">
        <v>1603706795110</v>
      </c>
      <c r="T17" s="9">
        <v>1747683175000</v>
      </c>
      <c r="V17" s="9">
        <v>0</v>
      </c>
      <c r="X17" s="9">
        <v>0</v>
      </c>
      <c r="Z17" s="9">
        <v>0</v>
      </c>
      <c r="AB17" s="9">
        <v>0</v>
      </c>
      <c r="AD17" s="9">
        <v>1840000</v>
      </c>
      <c r="AF17" s="9">
        <v>950000</v>
      </c>
      <c r="AH17" s="9">
        <v>1603706795110</v>
      </c>
      <c r="AJ17" s="9">
        <v>1747683175000</v>
      </c>
      <c r="AL17" s="10">
        <v>2.59</v>
      </c>
    </row>
    <row r="18" spans="1:38" ht="21.75" customHeight="1" x14ac:dyDescent="0.2">
      <c r="A18" s="70" t="s">
        <v>117</v>
      </c>
      <c r="B18" s="70"/>
      <c r="D18" s="8" t="s">
        <v>91</v>
      </c>
      <c r="F18" s="8" t="s">
        <v>91</v>
      </c>
      <c r="H18" s="8" t="s">
        <v>118</v>
      </c>
      <c r="J18" s="8" t="s">
        <v>119</v>
      </c>
      <c r="L18" s="10">
        <v>26</v>
      </c>
      <c r="N18" s="10">
        <v>26</v>
      </c>
      <c r="P18" s="9">
        <v>1000000</v>
      </c>
      <c r="R18" s="9">
        <v>1000000000000</v>
      </c>
      <c r="T18" s="9">
        <v>999818750000</v>
      </c>
      <c r="V18" s="9">
        <v>0</v>
      </c>
      <c r="X18" s="9">
        <v>0</v>
      </c>
      <c r="Z18" s="9">
        <v>0</v>
      </c>
      <c r="AB18" s="9">
        <v>0</v>
      </c>
      <c r="AD18" s="9">
        <v>1000000</v>
      </c>
      <c r="AF18" s="9">
        <v>1000000</v>
      </c>
      <c r="AH18" s="9">
        <v>1000000000000</v>
      </c>
      <c r="AJ18" s="9">
        <v>999818750000</v>
      </c>
      <c r="AL18" s="10">
        <v>1.48</v>
      </c>
    </row>
    <row r="19" spans="1:38" ht="21.75" customHeight="1" x14ac:dyDescent="0.2">
      <c r="A19" s="70" t="s">
        <v>120</v>
      </c>
      <c r="B19" s="70"/>
      <c r="D19" s="8" t="s">
        <v>91</v>
      </c>
      <c r="F19" s="8" t="s">
        <v>91</v>
      </c>
      <c r="H19" s="8" t="s">
        <v>121</v>
      </c>
      <c r="J19" s="8" t="s">
        <v>122</v>
      </c>
      <c r="L19" s="10">
        <v>18</v>
      </c>
      <c r="N19" s="10">
        <v>18</v>
      </c>
      <c r="P19" s="9">
        <v>225000</v>
      </c>
      <c r="R19" s="9">
        <v>169126661999</v>
      </c>
      <c r="T19" s="9">
        <v>175018272187</v>
      </c>
      <c r="V19" s="9">
        <v>0</v>
      </c>
      <c r="X19" s="9">
        <v>0</v>
      </c>
      <c r="Z19" s="9">
        <v>0</v>
      </c>
      <c r="AB19" s="9">
        <v>0</v>
      </c>
      <c r="AD19" s="9">
        <v>225000</v>
      </c>
      <c r="AF19" s="9">
        <v>778000</v>
      </c>
      <c r="AH19" s="9">
        <v>169126661999</v>
      </c>
      <c r="AJ19" s="9">
        <v>175018272187</v>
      </c>
      <c r="AL19" s="10">
        <v>0.26</v>
      </c>
    </row>
    <row r="20" spans="1:38" ht="21.75" customHeight="1" x14ac:dyDescent="0.2">
      <c r="A20" s="70" t="s">
        <v>123</v>
      </c>
      <c r="B20" s="70"/>
      <c r="D20" s="8" t="s">
        <v>91</v>
      </c>
      <c r="F20" s="8" t="s">
        <v>91</v>
      </c>
      <c r="H20" s="8" t="s">
        <v>124</v>
      </c>
      <c r="J20" s="8" t="s">
        <v>125</v>
      </c>
      <c r="L20" s="10">
        <v>20.5</v>
      </c>
      <c r="N20" s="10">
        <v>20.5</v>
      </c>
      <c r="P20" s="9">
        <v>420000</v>
      </c>
      <c r="R20" s="9">
        <v>382866963436</v>
      </c>
      <c r="T20" s="9">
        <v>398927681250</v>
      </c>
      <c r="V20" s="9">
        <v>0</v>
      </c>
      <c r="X20" s="9">
        <v>0</v>
      </c>
      <c r="Z20" s="9">
        <v>0</v>
      </c>
      <c r="AB20" s="9">
        <v>0</v>
      </c>
      <c r="AD20" s="9">
        <v>420000</v>
      </c>
      <c r="AF20" s="9">
        <v>920196</v>
      </c>
      <c r="AH20" s="9">
        <v>382866963436</v>
      </c>
      <c r="AJ20" s="9">
        <v>386412270079</v>
      </c>
      <c r="AL20" s="10">
        <v>0.56999999999999995</v>
      </c>
    </row>
    <row r="21" spans="1:38" ht="21.75" customHeight="1" x14ac:dyDescent="0.2">
      <c r="A21" s="70" t="s">
        <v>126</v>
      </c>
      <c r="B21" s="70"/>
      <c r="D21" s="8" t="s">
        <v>91</v>
      </c>
      <c r="F21" s="8" t="s">
        <v>91</v>
      </c>
      <c r="H21" s="8" t="s">
        <v>127</v>
      </c>
      <c r="J21" s="8" t="s">
        <v>128</v>
      </c>
      <c r="L21" s="10">
        <v>20.5</v>
      </c>
      <c r="N21" s="10">
        <v>20.5</v>
      </c>
      <c r="P21" s="9">
        <v>1000000</v>
      </c>
      <c r="R21" s="9">
        <v>962320000000</v>
      </c>
      <c r="T21" s="9">
        <v>985721305625</v>
      </c>
      <c r="V21" s="9">
        <v>0</v>
      </c>
      <c r="X21" s="9">
        <v>0</v>
      </c>
      <c r="Z21" s="9">
        <v>0</v>
      </c>
      <c r="AB21" s="9">
        <v>0</v>
      </c>
      <c r="AD21" s="9">
        <v>1000000</v>
      </c>
      <c r="AF21" s="9">
        <v>994370</v>
      </c>
      <c r="AH21" s="9">
        <v>962320000000</v>
      </c>
      <c r="AJ21" s="9">
        <v>994189770437</v>
      </c>
      <c r="AL21" s="10">
        <v>1.47</v>
      </c>
    </row>
    <row r="22" spans="1:38" ht="21.75" customHeight="1" x14ac:dyDescent="0.2">
      <c r="A22" s="70" t="s">
        <v>129</v>
      </c>
      <c r="B22" s="70"/>
      <c r="D22" s="8" t="s">
        <v>91</v>
      </c>
      <c r="F22" s="8" t="s">
        <v>91</v>
      </c>
      <c r="H22" s="8" t="s">
        <v>130</v>
      </c>
      <c r="J22" s="8" t="s">
        <v>131</v>
      </c>
      <c r="L22" s="10">
        <v>20.5</v>
      </c>
      <c r="N22" s="10">
        <v>20.5</v>
      </c>
      <c r="P22" s="9">
        <v>1225000</v>
      </c>
      <c r="R22" s="9">
        <v>1142082296625</v>
      </c>
      <c r="T22" s="9">
        <v>1128620650423</v>
      </c>
      <c r="V22" s="9">
        <v>0</v>
      </c>
      <c r="X22" s="9">
        <v>0</v>
      </c>
      <c r="Z22" s="9">
        <v>0</v>
      </c>
      <c r="AB22" s="9">
        <v>0</v>
      </c>
      <c r="AD22" s="9">
        <v>1225000</v>
      </c>
      <c r="AF22" s="9">
        <v>897309</v>
      </c>
      <c r="AH22" s="9">
        <v>1142082296625</v>
      </c>
      <c r="AJ22" s="9">
        <v>1099004294361</v>
      </c>
      <c r="AL22" s="10">
        <v>1.63</v>
      </c>
    </row>
    <row r="23" spans="1:38" ht="21.75" customHeight="1" x14ac:dyDescent="0.2">
      <c r="A23" s="70" t="s">
        <v>132</v>
      </c>
      <c r="B23" s="70"/>
      <c r="D23" s="8" t="s">
        <v>91</v>
      </c>
      <c r="F23" s="8" t="s">
        <v>91</v>
      </c>
      <c r="H23" s="8" t="s">
        <v>133</v>
      </c>
      <c r="J23" s="8" t="s">
        <v>134</v>
      </c>
      <c r="L23" s="10">
        <v>23</v>
      </c>
      <c r="N23" s="10">
        <v>23</v>
      </c>
      <c r="P23" s="9">
        <v>1579612</v>
      </c>
      <c r="R23" s="9">
        <v>1499999555200</v>
      </c>
      <c r="T23" s="9">
        <v>1452979639699</v>
      </c>
      <c r="V23" s="9">
        <v>0</v>
      </c>
      <c r="X23" s="9">
        <v>0</v>
      </c>
      <c r="Z23" s="9">
        <v>0</v>
      </c>
      <c r="AB23" s="9">
        <v>0</v>
      </c>
      <c r="AD23" s="9">
        <v>1579612</v>
      </c>
      <c r="AF23" s="9">
        <v>801992</v>
      </c>
      <c r="AH23" s="9">
        <v>1499999555200</v>
      </c>
      <c r="AJ23" s="9">
        <v>1266606573045</v>
      </c>
      <c r="AL23" s="10">
        <v>1.87</v>
      </c>
    </row>
    <row r="24" spans="1:38" ht="21.75" customHeight="1" x14ac:dyDescent="0.2">
      <c r="A24" s="70" t="s">
        <v>135</v>
      </c>
      <c r="B24" s="70"/>
      <c r="D24" s="8" t="s">
        <v>91</v>
      </c>
      <c r="F24" s="8" t="s">
        <v>91</v>
      </c>
      <c r="H24" s="8" t="s">
        <v>136</v>
      </c>
      <c r="J24" s="8" t="s">
        <v>137</v>
      </c>
      <c r="L24" s="10">
        <v>23</v>
      </c>
      <c r="N24" s="10">
        <v>23</v>
      </c>
      <c r="P24" s="9">
        <v>11046941</v>
      </c>
      <c r="R24" s="9">
        <v>10636989019490</v>
      </c>
      <c r="T24" s="9">
        <v>10219406885554</v>
      </c>
      <c r="V24" s="9">
        <v>0</v>
      </c>
      <c r="X24" s="9">
        <v>0</v>
      </c>
      <c r="Z24" s="9">
        <v>0</v>
      </c>
      <c r="AB24" s="9">
        <v>0</v>
      </c>
      <c r="AD24" s="9">
        <v>11046941</v>
      </c>
      <c r="AF24" s="9">
        <v>899700</v>
      </c>
      <c r="AH24" s="9">
        <v>10636989019490</v>
      </c>
      <c r="AJ24" s="9">
        <v>9937131386126</v>
      </c>
      <c r="AL24" s="10">
        <v>14.7</v>
      </c>
    </row>
    <row r="25" spans="1:38" ht="21.75" customHeight="1" x14ac:dyDescent="0.2">
      <c r="A25" s="70" t="s">
        <v>138</v>
      </c>
      <c r="B25" s="70"/>
      <c r="D25" s="8" t="s">
        <v>91</v>
      </c>
      <c r="F25" s="8" t="s">
        <v>91</v>
      </c>
      <c r="H25" s="8" t="s">
        <v>139</v>
      </c>
      <c r="J25" s="8" t="s">
        <v>140</v>
      </c>
      <c r="L25" s="10">
        <v>24.16</v>
      </c>
      <c r="N25" s="10">
        <v>24.16</v>
      </c>
      <c r="P25" s="9">
        <v>0</v>
      </c>
      <c r="R25" s="9">
        <v>0</v>
      </c>
      <c r="T25" s="9">
        <v>0</v>
      </c>
      <c r="V25" s="9">
        <v>766100</v>
      </c>
      <c r="X25" s="9">
        <v>3001257612300</v>
      </c>
      <c r="Z25" s="9">
        <v>0</v>
      </c>
      <c r="AB25" s="9">
        <v>0</v>
      </c>
      <c r="AD25" s="9">
        <v>766100</v>
      </c>
      <c r="AF25" s="9">
        <v>3955508</v>
      </c>
      <c r="AH25" s="9">
        <v>3001257612300</v>
      </c>
      <c r="AJ25" s="9">
        <v>3028117865326</v>
      </c>
      <c r="AL25" s="10">
        <v>4.4800000000000004</v>
      </c>
    </row>
    <row r="26" spans="1:38" ht="21.75" customHeight="1" x14ac:dyDescent="0.2">
      <c r="A26" s="72" t="s">
        <v>141</v>
      </c>
      <c r="B26" s="72"/>
      <c r="D26" s="11" t="s">
        <v>91</v>
      </c>
      <c r="F26" s="11" t="s">
        <v>91</v>
      </c>
      <c r="H26" s="11" t="s">
        <v>142</v>
      </c>
      <c r="J26" s="11" t="s">
        <v>143</v>
      </c>
      <c r="L26" s="14">
        <v>23</v>
      </c>
      <c r="N26" s="14">
        <v>23</v>
      </c>
      <c r="P26" s="13">
        <v>0</v>
      </c>
      <c r="R26" s="13">
        <v>0</v>
      </c>
      <c r="T26" s="13">
        <v>0</v>
      </c>
      <c r="V26" s="13">
        <v>1000000</v>
      </c>
      <c r="X26" s="13">
        <v>1000000000000</v>
      </c>
      <c r="Z26" s="13">
        <v>0</v>
      </c>
      <c r="AB26" s="13">
        <v>0</v>
      </c>
      <c r="AD26" s="13">
        <v>1000000</v>
      </c>
      <c r="AF26" s="13">
        <v>1000000</v>
      </c>
      <c r="AH26" s="13">
        <v>1000000000000</v>
      </c>
      <c r="AJ26" s="13">
        <v>999818750000</v>
      </c>
      <c r="AL26" s="14">
        <v>1.48</v>
      </c>
    </row>
    <row r="27" spans="1:38" ht="21.75" customHeight="1" x14ac:dyDescent="0.2">
      <c r="A27" s="74" t="s">
        <v>34</v>
      </c>
      <c r="B27" s="74"/>
      <c r="D27" s="16"/>
      <c r="F27" s="16"/>
      <c r="H27" s="16"/>
      <c r="J27" s="16"/>
      <c r="L27" s="16"/>
      <c r="N27" s="16"/>
      <c r="P27" s="16">
        <f>SUM(P9:P26)</f>
        <v>24300676</v>
      </c>
      <c r="R27" s="16">
        <f>SUM(R9:R26)</f>
        <v>21500414840781</v>
      </c>
      <c r="T27" s="16">
        <f>SUM(T9:T26)</f>
        <v>22267181011010</v>
      </c>
      <c r="V27" s="16">
        <f>SUM(V9:V26)</f>
        <v>1766100</v>
      </c>
      <c r="X27" s="16">
        <f>SUM(X9:X26)</f>
        <v>4001257612300</v>
      </c>
      <c r="Z27" s="16">
        <f>SUM(Z9:Z26)</f>
        <v>350000</v>
      </c>
      <c r="AB27" s="16">
        <f>SUM(AB9:AB26)</f>
        <v>349944062500</v>
      </c>
      <c r="AD27" s="16">
        <f>SUM(AD9:AD26)</f>
        <v>25716776</v>
      </c>
      <c r="AF27" s="16"/>
      <c r="AH27" s="16">
        <f>SUM(AH9:AH26)</f>
        <v>25151616515581</v>
      </c>
      <c r="AJ27" s="16">
        <f>SUM(AJ9:AJ26)</f>
        <v>25301819256162</v>
      </c>
      <c r="AL27" s="17">
        <v>37.450000000000003</v>
      </c>
    </row>
    <row r="29" spans="1:38" x14ac:dyDescent="0.2">
      <c r="AH29" s="20"/>
    </row>
    <row r="30" spans="1:38" ht="15.75" x14ac:dyDescent="0.4">
      <c r="AH30" s="22"/>
    </row>
    <row r="31" spans="1:38" ht="15.75" x14ac:dyDescent="0.4">
      <c r="AH31" s="22"/>
    </row>
    <row r="32" spans="1:38" ht="15.75" x14ac:dyDescent="0.4">
      <c r="AH32" s="22"/>
    </row>
    <row r="33" spans="34:34" x14ac:dyDescent="0.2">
      <c r="AH33" s="20"/>
    </row>
  </sheetData>
  <mergeCells count="30">
    <mergeCell ref="A26:B26"/>
    <mergeCell ref="A27:B27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16"/>
  <sheetViews>
    <sheetView rightToLeft="1" zoomScaleNormal="100" workbookViewId="0">
      <selection activeCell="H31" sqref="H3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4.45" customHeight="1" x14ac:dyDescent="0.2">
      <c r="A4" s="65" t="s">
        <v>144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13" ht="14.45" customHeight="1" x14ac:dyDescent="0.2">
      <c r="A5" s="65" t="s">
        <v>145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ht="14.45" customHeight="1" x14ac:dyDescent="0.2"/>
    <row r="7" spans="1:13" ht="14.45" customHeight="1" x14ac:dyDescent="0.2">
      <c r="C7" s="66" t="s">
        <v>9</v>
      </c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3" ht="14.45" customHeight="1" x14ac:dyDescent="0.2">
      <c r="A8" s="2" t="s">
        <v>146</v>
      </c>
      <c r="C8" s="4" t="s">
        <v>13</v>
      </c>
      <c r="D8" s="3"/>
      <c r="E8" s="4" t="s">
        <v>147</v>
      </c>
      <c r="F8" s="3"/>
      <c r="G8" s="4" t="s">
        <v>148</v>
      </c>
      <c r="H8" s="3"/>
      <c r="I8" s="4" t="s">
        <v>149</v>
      </c>
      <c r="J8" s="3"/>
      <c r="K8" s="4" t="s">
        <v>150</v>
      </c>
      <c r="L8" s="3"/>
      <c r="M8" s="4" t="s">
        <v>151</v>
      </c>
    </row>
    <row r="9" spans="1:13" ht="21.75" customHeight="1" x14ac:dyDescent="0.2">
      <c r="A9" s="5" t="s">
        <v>94</v>
      </c>
      <c r="C9" s="6">
        <v>880000</v>
      </c>
      <c r="E9" s="6">
        <v>935000</v>
      </c>
      <c r="G9" s="6">
        <v>850850</v>
      </c>
      <c r="I9" s="7" t="s">
        <v>152</v>
      </c>
      <c r="K9" s="6">
        <v>748612289425</v>
      </c>
      <c r="M9" s="5" t="s">
        <v>153</v>
      </c>
    </row>
    <row r="10" spans="1:13" ht="21.75" customHeight="1" x14ac:dyDescent="0.2">
      <c r="A10" s="8" t="s">
        <v>103</v>
      </c>
      <c r="C10" s="9">
        <v>957700</v>
      </c>
      <c r="E10" s="9">
        <v>830510</v>
      </c>
      <c r="G10" s="9">
        <v>819264</v>
      </c>
      <c r="I10" s="10" t="s">
        <v>154</v>
      </c>
      <c r="K10" s="9">
        <v>784466922394</v>
      </c>
      <c r="M10" s="8" t="s">
        <v>153</v>
      </c>
    </row>
    <row r="11" spans="1:13" ht="21.75" customHeight="1" x14ac:dyDescent="0.2">
      <c r="A11" s="8" t="s">
        <v>106</v>
      </c>
      <c r="C11" s="9">
        <v>1874200</v>
      </c>
      <c r="E11" s="9">
        <v>864200</v>
      </c>
      <c r="G11" s="9">
        <v>786422</v>
      </c>
      <c r="I11" s="10" t="s">
        <v>152</v>
      </c>
      <c r="K11" s="9">
        <v>1473644965829</v>
      </c>
      <c r="M11" s="8" t="s">
        <v>153</v>
      </c>
    </row>
    <row r="12" spans="1:13" ht="21.75" customHeight="1" x14ac:dyDescent="0.2">
      <c r="A12" s="8" t="s">
        <v>123</v>
      </c>
      <c r="C12" s="9">
        <v>420000</v>
      </c>
      <c r="E12" s="9">
        <v>957650</v>
      </c>
      <c r="G12" s="9">
        <v>920196</v>
      </c>
      <c r="I12" s="10" t="s">
        <v>155</v>
      </c>
      <c r="K12" s="9">
        <v>386412270079</v>
      </c>
      <c r="M12" s="8" t="s">
        <v>153</v>
      </c>
    </row>
    <row r="13" spans="1:13" ht="21.75" customHeight="1" x14ac:dyDescent="0.2">
      <c r="A13" s="8" t="s">
        <v>129</v>
      </c>
      <c r="C13" s="9">
        <v>1225000</v>
      </c>
      <c r="E13" s="9">
        <v>943550</v>
      </c>
      <c r="G13" s="9">
        <v>897309</v>
      </c>
      <c r="I13" s="10" t="s">
        <v>156</v>
      </c>
      <c r="K13" s="9">
        <v>1099004294361</v>
      </c>
      <c r="M13" s="8" t="s">
        <v>153</v>
      </c>
    </row>
    <row r="14" spans="1:13" ht="21.75" customHeight="1" x14ac:dyDescent="0.2">
      <c r="A14" s="8" t="s">
        <v>97</v>
      </c>
      <c r="C14" s="9">
        <v>151609</v>
      </c>
      <c r="E14" s="9">
        <v>855000</v>
      </c>
      <c r="G14" s="9">
        <v>803497</v>
      </c>
      <c r="I14" s="10" t="s">
        <v>157</v>
      </c>
      <c r="K14" s="9">
        <v>121795297273</v>
      </c>
      <c r="M14" s="8" t="s">
        <v>153</v>
      </c>
    </row>
    <row r="15" spans="1:13" ht="21.75" customHeight="1" x14ac:dyDescent="0.2">
      <c r="A15" s="11" t="s">
        <v>132</v>
      </c>
      <c r="C15" s="13">
        <v>1579612</v>
      </c>
      <c r="E15" s="13">
        <v>881310</v>
      </c>
      <c r="G15" s="13">
        <v>801992</v>
      </c>
      <c r="I15" s="14" t="s">
        <v>152</v>
      </c>
      <c r="K15" s="13">
        <v>1266606573045</v>
      </c>
      <c r="M15" s="11" t="s">
        <v>153</v>
      </c>
    </row>
    <row r="16" spans="1:13" ht="21.75" customHeight="1" x14ac:dyDescent="0.2">
      <c r="A16" s="15" t="s">
        <v>34</v>
      </c>
      <c r="C16" s="16">
        <f>SUM(C9:C15)</f>
        <v>7088121</v>
      </c>
      <c r="E16" s="16"/>
      <c r="G16" s="16"/>
      <c r="I16" s="16"/>
      <c r="K16" s="16">
        <f>SUM(K9:K15)</f>
        <v>5880542612406</v>
      </c>
      <c r="M16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27"/>
  <sheetViews>
    <sheetView rightToLeft="1" zoomScaleNormal="100" workbookViewId="0">
      <selection activeCell="Q9" sqref="Q9:Q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5.7109375" style="28" customWidth="1"/>
    <col min="5" max="5" width="1.28515625" style="28" customWidth="1"/>
    <col min="6" max="6" width="20.140625" style="28" customWidth="1"/>
    <col min="7" max="7" width="1.28515625" style="28" customWidth="1"/>
    <col min="8" max="8" width="21.140625" style="28" customWidth="1"/>
    <col min="9" max="9" width="1.28515625" style="28" customWidth="1"/>
    <col min="10" max="10" width="20" style="28" customWidth="1"/>
    <col min="11" max="11" width="1.28515625" customWidth="1"/>
    <col min="12" max="12" width="22.85546875" customWidth="1"/>
    <col min="13" max="13" width="0.28515625" customWidth="1"/>
    <col min="15" max="15" width="21" customWidth="1"/>
  </cols>
  <sheetData>
    <row r="1" spans="1:12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14.45" customHeight="1" x14ac:dyDescent="0.2"/>
    <row r="5" spans="1:12" ht="14.45" customHeight="1" x14ac:dyDescent="0.2">
      <c r="A5" s="1" t="s">
        <v>158</v>
      </c>
      <c r="B5" s="65" t="s">
        <v>159</v>
      </c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2" ht="14.45" customHeight="1" x14ac:dyDescent="0.2">
      <c r="D6" s="2" t="s">
        <v>7</v>
      </c>
      <c r="F6" s="66" t="s">
        <v>8</v>
      </c>
      <c r="G6" s="66"/>
      <c r="H6" s="66"/>
      <c r="J6" s="2" t="s">
        <v>9</v>
      </c>
    </row>
    <row r="7" spans="1:12" ht="14.45" customHeight="1" x14ac:dyDescent="0.2">
      <c r="D7" s="29"/>
      <c r="F7" s="29"/>
      <c r="G7" s="29"/>
      <c r="H7" s="29"/>
      <c r="J7" s="29"/>
    </row>
    <row r="8" spans="1:12" ht="14.45" customHeight="1" x14ac:dyDescent="0.2">
      <c r="A8" s="66" t="s">
        <v>160</v>
      </c>
      <c r="B8" s="66"/>
      <c r="D8" s="2" t="s">
        <v>161</v>
      </c>
      <c r="F8" s="2" t="s">
        <v>162</v>
      </c>
      <c r="H8" s="2" t="s">
        <v>163</v>
      </c>
      <c r="J8" s="2" t="s">
        <v>161</v>
      </c>
      <c r="L8" s="2" t="s">
        <v>18</v>
      </c>
    </row>
    <row r="9" spans="1:12" ht="21.75" customHeight="1" x14ac:dyDescent="0.2">
      <c r="A9" s="68" t="s">
        <v>164</v>
      </c>
      <c r="B9" s="68"/>
      <c r="D9" s="25">
        <v>7572519602037</v>
      </c>
      <c r="F9" s="25">
        <v>23926670969333</v>
      </c>
      <c r="G9" s="28">
        <v>19290659915338</v>
      </c>
      <c r="H9" s="25">
        <v>4636011053995</v>
      </c>
      <c r="J9" s="25">
        <v>4636011053995</v>
      </c>
      <c r="L9" s="7">
        <f>J9/سهام!$AE$2</f>
        <v>6.8588431742869341E-2</v>
      </c>
    </row>
    <row r="10" spans="1:12" ht="21.75" customHeight="1" x14ac:dyDescent="0.2">
      <c r="A10" s="70" t="s">
        <v>165</v>
      </c>
      <c r="B10" s="70"/>
      <c r="D10" s="26">
        <v>10083978</v>
      </c>
      <c r="F10" s="26">
        <v>0</v>
      </c>
      <c r="H10" s="26">
        <v>0</v>
      </c>
      <c r="J10" s="26">
        <v>10083978</v>
      </c>
      <c r="L10" s="40">
        <f>J10/سهام!$AE$2</f>
        <v>1.4918951415216837E-7</v>
      </c>
    </row>
    <row r="11" spans="1:12" ht="21.75" customHeight="1" x14ac:dyDescent="0.2">
      <c r="A11" s="70" t="s">
        <v>166</v>
      </c>
      <c r="B11" s="70"/>
      <c r="D11" s="26">
        <v>3023218005500</v>
      </c>
      <c r="F11" s="26">
        <v>18497561033643</v>
      </c>
      <c r="G11" s="28">
        <v>13167433615274</v>
      </c>
      <c r="H11" s="26">
        <v>13167433615274</v>
      </c>
      <c r="J11" s="26">
        <v>5330126358945</v>
      </c>
      <c r="L11" s="40">
        <f>J11/سهام!$AE$2</f>
        <v>7.8857665284540565E-2</v>
      </c>
    </row>
    <row r="12" spans="1:12" ht="21.75" customHeight="1" x14ac:dyDescent="0.45">
      <c r="A12" s="70" t="s">
        <v>167</v>
      </c>
      <c r="B12" s="70"/>
      <c r="D12" s="27">
        <f ca="1">SUBTOTAL(9,D9:D24)</f>
        <v>1976094810833</v>
      </c>
      <c r="E12" s="27"/>
      <c r="F12" s="27">
        <v>16782370252819</v>
      </c>
      <c r="G12" s="27">
        <v>10875028514924</v>
      </c>
      <c r="H12" s="27">
        <v>10875028514924</v>
      </c>
      <c r="I12" s="27"/>
      <c r="J12" s="27">
        <v>5907341737895</v>
      </c>
      <c r="L12" s="40">
        <f>J12/سهام!$AE$2</f>
        <v>8.7397398507551391E-2</v>
      </c>
    </row>
    <row r="13" spans="1:12" ht="21.75" customHeight="1" x14ac:dyDescent="0.2">
      <c r="A13" s="70" t="s">
        <v>168</v>
      </c>
      <c r="B13" s="70"/>
      <c r="D13" s="26">
        <v>6969709563559</v>
      </c>
      <c r="F13" s="26">
        <v>18636470493459</v>
      </c>
      <c r="H13" s="26">
        <v>13359325582220</v>
      </c>
      <c r="J13" s="26">
        <v>5277144911239</v>
      </c>
      <c r="L13" s="40">
        <f>J13/سهام!$AE$2</f>
        <v>7.8073820214436623E-2</v>
      </c>
    </row>
    <row r="14" spans="1:12" ht="21.75" customHeight="1" x14ac:dyDescent="0.2">
      <c r="A14" s="70" t="s">
        <v>169</v>
      </c>
      <c r="B14" s="70"/>
      <c r="D14" s="26">
        <v>1220560</v>
      </c>
      <c r="F14" s="26">
        <v>0</v>
      </c>
      <c r="H14" s="26">
        <v>0</v>
      </c>
      <c r="J14" s="26">
        <v>1220560</v>
      </c>
      <c r="L14" s="40">
        <f>J14/سهام!$AE$2</f>
        <v>1.8057829300457681E-8</v>
      </c>
    </row>
    <row r="15" spans="1:12" ht="21.75" customHeight="1" x14ac:dyDescent="0.2">
      <c r="A15" s="70" t="s">
        <v>170</v>
      </c>
      <c r="B15" s="70"/>
      <c r="D15" s="26">
        <v>533176</v>
      </c>
      <c r="F15" s="26">
        <v>2255</v>
      </c>
      <c r="H15" s="26">
        <v>0</v>
      </c>
      <c r="J15" s="26">
        <v>535431</v>
      </c>
      <c r="L15" s="40">
        <f>J15/سهام!$AE$2</f>
        <v>7.921545520231169E-9</v>
      </c>
    </row>
    <row r="16" spans="1:12" ht="21.75" customHeight="1" x14ac:dyDescent="0.2">
      <c r="A16" s="70" t="s">
        <v>171</v>
      </c>
      <c r="B16" s="70"/>
      <c r="D16" s="26">
        <v>248</v>
      </c>
      <c r="F16" s="26">
        <v>0</v>
      </c>
      <c r="H16" s="26">
        <v>0</v>
      </c>
      <c r="J16" s="26">
        <v>248</v>
      </c>
      <c r="L16" s="40">
        <f>J16/سهام!$AE$2</f>
        <v>3.6690876864009184E-12</v>
      </c>
    </row>
    <row r="17" spans="1:12" ht="21.75" customHeight="1" x14ac:dyDescent="0.2">
      <c r="A17" s="70" t="s">
        <v>172</v>
      </c>
      <c r="B17" s="70"/>
      <c r="D17" s="26">
        <v>7057891</v>
      </c>
      <c r="F17" s="26">
        <v>27383</v>
      </c>
      <c r="H17" s="26">
        <v>0</v>
      </c>
      <c r="J17" s="26">
        <v>7436594</v>
      </c>
      <c r="L17" s="40">
        <f>J17/سهام!$AE$2</f>
        <v>1.1002223981517319E-7</v>
      </c>
    </row>
    <row r="18" spans="1:12" ht="21.75" customHeight="1" x14ac:dyDescent="0.2">
      <c r="A18" s="70" t="s">
        <v>173</v>
      </c>
      <c r="B18" s="70"/>
      <c r="D18" s="26">
        <v>161080</v>
      </c>
      <c r="F18" s="26">
        <v>0</v>
      </c>
      <c r="H18" s="26">
        <v>0</v>
      </c>
      <c r="J18" s="26">
        <v>161080</v>
      </c>
      <c r="L18" s="40">
        <f>J18/سهام!$AE$2</f>
        <v>2.3831316311510481E-9</v>
      </c>
    </row>
    <row r="19" spans="1:12" ht="21.75" customHeight="1" x14ac:dyDescent="0.2">
      <c r="A19" s="70" t="s">
        <v>174</v>
      </c>
      <c r="B19" s="70"/>
      <c r="D19" s="26">
        <v>418302039</v>
      </c>
      <c r="F19" s="26">
        <v>19431206363110</v>
      </c>
      <c r="H19" s="26">
        <v>19430852327367</v>
      </c>
      <c r="J19" s="26">
        <v>772337782</v>
      </c>
      <c r="L19" s="40">
        <f>J19/سهام!$AE$2</f>
        <v>1.1426512280961277E-5</v>
      </c>
    </row>
    <row r="20" spans="1:12" ht="21.75" customHeight="1" x14ac:dyDescent="0.2">
      <c r="A20" s="70" t="s">
        <v>175</v>
      </c>
      <c r="B20" s="70"/>
      <c r="D20" s="26">
        <v>154097344</v>
      </c>
      <c r="F20" s="26">
        <v>0</v>
      </c>
      <c r="H20" s="26">
        <v>1027200</v>
      </c>
      <c r="J20" s="26">
        <v>153070144</v>
      </c>
      <c r="L20" s="40">
        <f>J20/سهام!$AE$2</f>
        <v>2.2646281472016752E-6</v>
      </c>
    </row>
    <row r="21" spans="1:12" ht="21.75" customHeight="1" x14ac:dyDescent="0.2">
      <c r="A21" s="70" t="s">
        <v>176</v>
      </c>
      <c r="B21" s="70"/>
      <c r="D21" s="26">
        <v>5085326040027</v>
      </c>
      <c r="F21" s="26">
        <v>13846914967027</v>
      </c>
      <c r="H21" s="26">
        <v>9203304488121</v>
      </c>
      <c r="J21" s="26">
        <v>9728936518933</v>
      </c>
      <c r="L21" s="40">
        <f>J21/سهام!$AE$2</f>
        <v>0.1439367789652955</v>
      </c>
    </row>
    <row r="22" spans="1:12" ht="21.75" customHeight="1" x14ac:dyDescent="0.2">
      <c r="A22" s="70" t="s">
        <v>177</v>
      </c>
      <c r="B22" s="70"/>
      <c r="D22" s="26">
        <v>52599528</v>
      </c>
      <c r="F22" s="26">
        <v>222454</v>
      </c>
      <c r="H22" s="26">
        <v>6930000</v>
      </c>
      <c r="J22" s="26">
        <v>45891982</v>
      </c>
      <c r="L22" s="40">
        <f>J22/سهام!$AE$2</f>
        <v>6.7895849218037331E-7</v>
      </c>
    </row>
    <row r="23" spans="1:12" ht="21.75" customHeight="1" x14ac:dyDescent="0.2">
      <c r="A23" s="70" t="s">
        <v>178</v>
      </c>
      <c r="B23" s="70"/>
      <c r="D23" s="26">
        <v>1976094810833</v>
      </c>
      <c r="F23" s="26">
        <v>2058592372089</v>
      </c>
      <c r="H23" s="26">
        <v>4020922080000</v>
      </c>
      <c r="J23" s="26">
        <v>13765102922</v>
      </c>
      <c r="L23" s="40">
        <f>J23/سهام!$AE$2</f>
        <v>2.0365068400464314E-4</v>
      </c>
    </row>
    <row r="24" spans="1:12" ht="21.75" customHeight="1" thickBot="1" x14ac:dyDescent="0.25">
      <c r="A24" s="74" t="s">
        <v>34</v>
      </c>
      <c r="B24" s="74"/>
      <c r="D24" s="30">
        <v>34105293111098</v>
      </c>
      <c r="F24" s="30">
        <f>SUM(F9:F23)</f>
        <v>113179786703572</v>
      </c>
      <c r="H24" s="30">
        <f>SUM(H9:H23)</f>
        <v>74692885619101</v>
      </c>
      <c r="J24" s="30">
        <f>SUM(J9:J23)</f>
        <v>30894316421728</v>
      </c>
      <c r="L24" s="17">
        <f>SUM(L9:L23)</f>
        <v>0.45707240307554786</v>
      </c>
    </row>
    <row r="25" spans="1:12" ht="19.5" thickTop="1" x14ac:dyDescent="0.45">
      <c r="D25" s="27"/>
      <c r="E25" s="31"/>
      <c r="F25" s="27"/>
      <c r="G25" s="31"/>
      <c r="H25" s="27"/>
      <c r="I25" s="31"/>
      <c r="J25" s="27"/>
    </row>
    <row r="26" spans="1:12" x14ac:dyDescent="0.2">
      <c r="J26" s="32"/>
    </row>
    <row r="27" spans="1:12" x14ac:dyDescent="0.2">
      <c r="J27" s="32"/>
    </row>
  </sheetData>
  <mergeCells count="22">
    <mergeCell ref="A23:B23"/>
    <mergeCell ref="A24:B24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9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21"/>
  <sheetViews>
    <sheetView rightToLeft="1" zoomScaleNormal="100" workbookViewId="0">
      <selection activeCell="F30" sqref="F30"/>
    </sheetView>
  </sheetViews>
  <sheetFormatPr defaultRowHeight="12.75" x14ac:dyDescent="0.2"/>
  <cols>
    <col min="1" max="1" width="2.5703125" customWidth="1"/>
    <col min="2" max="2" width="48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1.75" customHeight="1" x14ac:dyDescent="0.2">
      <c r="A2" s="63" t="s">
        <v>185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ht="14.45" customHeight="1" x14ac:dyDescent="0.2"/>
    <row r="5" spans="1:10" ht="29.1" customHeight="1" x14ac:dyDescent="0.2">
      <c r="A5" s="1" t="s">
        <v>186</v>
      </c>
      <c r="B5" s="65" t="s">
        <v>187</v>
      </c>
      <c r="C5" s="65"/>
      <c r="D5" s="65"/>
      <c r="E5" s="65"/>
      <c r="F5" s="65"/>
      <c r="G5" s="65"/>
      <c r="H5" s="65"/>
      <c r="I5" s="65"/>
      <c r="J5" s="65"/>
    </row>
    <row r="6" spans="1:10" ht="14.45" customHeight="1" x14ac:dyDescent="0.2"/>
    <row r="7" spans="1:10" ht="14.45" customHeight="1" x14ac:dyDescent="0.2">
      <c r="A7" s="66" t="s">
        <v>188</v>
      </c>
      <c r="B7" s="66"/>
      <c r="D7" s="2" t="s">
        <v>189</v>
      </c>
      <c r="F7" s="2" t="s">
        <v>161</v>
      </c>
      <c r="H7" s="2" t="s">
        <v>190</v>
      </c>
      <c r="J7" s="2" t="s">
        <v>191</v>
      </c>
    </row>
    <row r="8" spans="1:10" ht="21.75" customHeight="1" x14ac:dyDescent="0.2">
      <c r="A8" s="68" t="s">
        <v>192</v>
      </c>
      <c r="B8" s="68"/>
      <c r="D8" s="5" t="s">
        <v>193</v>
      </c>
      <c r="F8" s="6">
        <f>'درآمد سرمایه گذاری در سهام'!U26</f>
        <v>611948673589</v>
      </c>
      <c r="H8" s="7">
        <f>F8/$F$13</f>
        <v>0.18078419383267627</v>
      </c>
      <c r="J8" s="7">
        <f>F8/سهام!$AE$2</f>
        <v>9.0536021894144138E-3</v>
      </c>
    </row>
    <row r="9" spans="1:10" ht="21.75" customHeight="1" x14ac:dyDescent="0.2">
      <c r="A9" s="70" t="s">
        <v>194</v>
      </c>
      <c r="B9" s="70"/>
      <c r="D9" s="8" t="s">
        <v>195</v>
      </c>
      <c r="F9" s="9">
        <f>'درآمد سرمایه گذاری در صندوق'!U34</f>
        <v>340222376901</v>
      </c>
      <c r="H9" s="40">
        <f t="shared" ref="H9:H12" si="0">F9/$F$13</f>
        <v>0.10050978257891241</v>
      </c>
      <c r="I9" s="55"/>
      <c r="J9" s="40">
        <f>F9/سهام!$AE$2</f>
        <v>5.0334908617964162E-3</v>
      </c>
    </row>
    <row r="10" spans="1:10" ht="21.75" customHeight="1" x14ac:dyDescent="0.2">
      <c r="A10" s="70" t="s">
        <v>196</v>
      </c>
      <c r="B10" s="70"/>
      <c r="D10" s="8" t="s">
        <v>197</v>
      </c>
      <c r="F10" s="9">
        <f>'درآمد سرمایه گذاری در اوراق به'!R28</f>
        <v>765907141843</v>
      </c>
      <c r="H10" s="40">
        <f t="shared" si="0"/>
        <v>0.22626718737161902</v>
      </c>
      <c r="I10" s="55"/>
      <c r="J10" s="40">
        <f>F10/سهام!$AE$2</f>
        <v>1.1331372834930133E-2</v>
      </c>
    </row>
    <row r="11" spans="1:10" ht="21.75" customHeight="1" x14ac:dyDescent="0.2">
      <c r="A11" s="70" t="s">
        <v>198</v>
      </c>
      <c r="B11" s="70"/>
      <c r="D11" s="8" t="s">
        <v>199</v>
      </c>
      <c r="F11" s="9">
        <f>'درآمد سپرده بانکی'!H18</f>
        <v>1663855439162</v>
      </c>
      <c r="H11" s="40">
        <f t="shared" si="0"/>
        <v>0.49154247276796886</v>
      </c>
      <c r="I11" s="55"/>
      <c r="J11" s="40">
        <f>F11/سهام!$AE$2</f>
        <v>2.4616256063630992E-2</v>
      </c>
    </row>
    <row r="12" spans="1:10" ht="21.75" customHeight="1" x14ac:dyDescent="0.2">
      <c r="A12" s="72" t="s">
        <v>200</v>
      </c>
      <c r="B12" s="72"/>
      <c r="D12" s="11" t="s">
        <v>201</v>
      </c>
      <c r="F12" s="13">
        <f>'سایر درآمدها'!F11</f>
        <v>3034161405</v>
      </c>
      <c r="H12" s="40">
        <f t="shared" si="0"/>
        <v>8.96363448823407E-4</v>
      </c>
      <c r="J12" s="40">
        <f>F12/سهام!$AE$2</f>
        <v>4.4889533264671004E-5</v>
      </c>
    </row>
    <row r="13" spans="1:10" ht="21.75" customHeight="1" x14ac:dyDescent="0.2">
      <c r="A13" s="74" t="s">
        <v>34</v>
      </c>
      <c r="B13" s="74"/>
      <c r="D13" s="16"/>
      <c r="F13" s="16">
        <f>SUM(F8:F12)</f>
        <v>3384967792900</v>
      </c>
      <c r="H13" s="17">
        <v>78.510000000000005</v>
      </c>
      <c r="J13" s="17">
        <f>SUM(J8:J12)</f>
        <v>5.0079611483036621E-2</v>
      </c>
    </row>
    <row r="16" spans="1:10" x14ac:dyDescent="0.2">
      <c r="F16" s="20"/>
    </row>
    <row r="17" spans="6:6" x14ac:dyDescent="0.2">
      <c r="F17" s="20"/>
    </row>
    <row r="21" spans="6:6" x14ac:dyDescent="0.2">
      <c r="F21" s="60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21</vt:i4>
      </vt:variant>
    </vt:vector>
  </HeadingPairs>
  <TitlesOfParts>
    <vt:vector size="43" baseType="lpstr">
      <vt:lpstr>صورت وضعیت</vt:lpstr>
      <vt:lpstr>sheet1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سایر درآمدها</vt:lpstr>
      <vt:lpstr>درآمد سپرده بانکی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Ali Bahari</dc:creator>
  <dc:description/>
  <cp:lastModifiedBy>Ali Bahari</cp:lastModifiedBy>
  <cp:lastPrinted>2025-05-27T13:52:53Z</cp:lastPrinted>
  <dcterms:created xsi:type="dcterms:W3CDTF">2025-05-24T12:21:58Z</dcterms:created>
  <dcterms:modified xsi:type="dcterms:W3CDTF">2025-05-28T09:24:48Z</dcterms:modified>
</cp:coreProperties>
</file>