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.Amini\Desktop\"/>
    </mc:Choice>
  </mc:AlternateContent>
  <xr:revisionPtr revIDLastSave="0" documentId="13_ncr:1_{A9CDB3AC-0BD7-402F-821C-1E62825AD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اوراق!$A$1:$AM$26</definedName>
    <definedName name="_xlnm.Print_Area" localSheetId="2">'اوراق مشتقه'!$A$1:$AX$27</definedName>
    <definedName name="_xlnm.Print_Area" localSheetId="5">'تعدیل قیمت'!$A$1:$N$11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بانکی'!$A$1:$K$18</definedName>
    <definedName name="_xlnm.Print_Area" localSheetId="10">'درآمد سرمایه گذاری در اوراق به'!$A$1:$S$31</definedName>
    <definedName name="_xlnm.Print_Area" localSheetId="8">'درآمد سرمایه گذاری در سهام'!$A$1:$W$26</definedName>
    <definedName name="_xlnm.Print_Area" localSheetId="9">'درآمد سرمایه گذاری در صندوق'!$A$1:$X$35</definedName>
    <definedName name="_xlnm.Print_Area" localSheetId="14">'درآمد سود سهام'!$A$1:$T$11</definedName>
    <definedName name="_xlnm.Print_Area" localSheetId="15">'درآمد سود صندوق'!$A$1:$L$7</definedName>
    <definedName name="_xlnm.Print_Area" localSheetId="20">'درآمد ناشی از تغییر قیمت اوراق'!$A$1:$R$57</definedName>
    <definedName name="_xlnm.Print_Area" localSheetId="18">'درآمد ناشی از فروش'!$A$1:$S$24</definedName>
    <definedName name="_xlnm.Print_Area" localSheetId="13">'سایر درآمدها'!$A$1:$G$11</definedName>
    <definedName name="_xlnm.Print_Area" localSheetId="6">سپرده!$A$1:$M$25</definedName>
    <definedName name="_xlnm.Print_Area" localSheetId="16">'سود اوراق بهادار'!$A$1:$U$21</definedName>
    <definedName name="_xlnm.Print_Area" localSheetId="17">'سود سپرده بانکی'!$A$1:$N$19</definedName>
    <definedName name="_xlnm.Print_Area" localSheetId="1">سهام!$A$1:$AC$21</definedName>
    <definedName name="_xlnm.Print_Area" localSheetId="0">'صورت وضعیت'!$A$1:$C$6</definedName>
    <definedName name="_xlnm.Print_Area" localSheetId="11">'مبالغ تخصیصی اوراق'!$A$1:$R$30</definedName>
    <definedName name="_xlnm.Print_Area" localSheetId="3">'واحدهای صندوق'!$A$1:$AB$35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1" l="1"/>
  <c r="R26" i="9"/>
  <c r="U35" i="10"/>
  <c r="U10" i="10"/>
  <c r="U9" i="10"/>
  <c r="Q35" i="10"/>
  <c r="P31" i="11"/>
  <c r="P11" i="11"/>
  <c r="P26" i="9"/>
  <c r="R30" i="11"/>
  <c r="R29" i="11"/>
  <c r="R28" i="11"/>
  <c r="N26" i="9"/>
  <c r="T25" i="9"/>
  <c r="T21" i="17"/>
  <c r="F11" i="14"/>
  <c r="T9" i="9"/>
  <c r="T23" i="9"/>
  <c r="F12" i="8"/>
  <c r="S35" i="10"/>
  <c r="P21" i="17"/>
  <c r="C19" i="18"/>
  <c r="G19" i="18"/>
  <c r="M19" i="18"/>
  <c r="I19" i="18"/>
  <c r="N31" i="11"/>
  <c r="R27" i="11"/>
  <c r="R9" i="11"/>
  <c r="H18" i="13"/>
  <c r="D11" i="14"/>
  <c r="M57" i="21"/>
  <c r="O57" i="21"/>
  <c r="T24" i="9"/>
  <c r="P16" i="9"/>
  <c r="T16" i="9" s="1"/>
  <c r="T10" i="9"/>
  <c r="T11" i="9"/>
  <c r="T12" i="9"/>
  <c r="T13" i="9"/>
  <c r="T14" i="9"/>
  <c r="T26" i="9" s="1"/>
  <c r="T15" i="9"/>
  <c r="T17" i="9"/>
  <c r="T18" i="9"/>
  <c r="T19" i="9"/>
  <c r="T20" i="9"/>
  <c r="T21" i="9"/>
  <c r="T22" i="9"/>
  <c r="K19" i="18"/>
  <c r="F11" i="8" l="1"/>
  <c r="O11" i="15"/>
  <c r="S11" i="15"/>
  <c r="F8" i="8"/>
  <c r="Q12" i="10" l="1"/>
  <c r="P12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F9" i="8" s="1"/>
  <c r="U33" i="10"/>
  <c r="U34" i="10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10" i="11"/>
  <c r="R11" i="11"/>
  <c r="R12" i="11"/>
  <c r="R31" i="11" l="1"/>
  <c r="F10" i="8" s="1"/>
  <c r="F13" i="8" s="1"/>
  <c r="C57" i="21"/>
  <c r="E57" i="21"/>
  <c r="G57" i="21"/>
  <c r="I57" i="21"/>
  <c r="K57" i="21"/>
  <c r="Q9" i="21"/>
  <c r="Q27" i="21"/>
  <c r="V27" i="21" s="1"/>
  <c r="Q46" i="21"/>
  <c r="Q47" i="21"/>
  <c r="Q53" i="21"/>
  <c r="Q54" i="21"/>
  <c r="V8" i="21"/>
  <c r="V51" i="21"/>
  <c r="V52" i="21"/>
  <c r="V53" i="21"/>
  <c r="V55" i="21"/>
  <c r="V48" i="21"/>
  <c r="V49" i="21"/>
  <c r="V50" i="21"/>
  <c r="V42" i="21"/>
  <c r="V43" i="21"/>
  <c r="V44" i="21"/>
  <c r="V45" i="21"/>
  <c r="V37" i="21"/>
  <c r="V39" i="21"/>
  <c r="V40" i="21"/>
  <c r="V41" i="21"/>
  <c r="V33" i="21"/>
  <c r="V34" i="21"/>
  <c r="V35" i="21"/>
  <c r="V36" i="21"/>
  <c r="V25" i="21"/>
  <c r="V28" i="21"/>
  <c r="V29" i="21"/>
  <c r="V30" i="21"/>
  <c r="V31" i="21"/>
  <c r="T18" i="21"/>
  <c r="V18" i="21" s="1"/>
  <c r="V17" i="21"/>
  <c r="V19" i="21"/>
  <c r="V20" i="21"/>
  <c r="V21" i="21"/>
  <c r="V23" i="21"/>
  <c r="V24" i="21"/>
  <c r="V10" i="21"/>
  <c r="V11" i="21"/>
  <c r="V12" i="21"/>
  <c r="V13" i="21"/>
  <c r="V16" i="21"/>
  <c r="V9" i="21"/>
  <c r="T32" i="21"/>
  <c r="V32" i="21" s="1"/>
  <c r="T26" i="21"/>
  <c r="V26" i="21" s="1"/>
  <c r="T38" i="21"/>
  <c r="V38" i="21" s="1"/>
  <c r="T15" i="21"/>
  <c r="V15" i="21" s="1"/>
  <c r="T9" i="21"/>
  <c r="T14" i="21"/>
  <c r="V14" i="21" s="1"/>
  <c r="T56" i="21"/>
  <c r="V56" i="21" s="1"/>
  <c r="T54" i="21"/>
  <c r="V54" i="21" s="1"/>
  <c r="T53" i="21"/>
  <c r="T47" i="21"/>
  <c r="V47" i="21" s="1"/>
  <c r="T46" i="21"/>
  <c r="V46" i="21" s="1"/>
  <c r="T22" i="21"/>
  <c r="V22" i="21" s="1"/>
  <c r="T27" i="21"/>
  <c r="R22" i="19"/>
  <c r="Q22" i="19"/>
  <c r="R19" i="19"/>
  <c r="Q19" i="19"/>
  <c r="R17" i="19"/>
  <c r="Q17" i="19"/>
  <c r="Q24" i="19" l="1"/>
  <c r="Q57" i="21"/>
  <c r="T57" i="21"/>
  <c r="F20" i="8"/>
  <c r="N21" i="17"/>
  <c r="J21" i="17"/>
  <c r="N21" i="18"/>
  <c r="D18" i="13"/>
  <c r="J25" i="7"/>
  <c r="Q11" i="15"/>
  <c r="K11" i="6"/>
  <c r="AJ26" i="5"/>
  <c r="AH26" i="5"/>
  <c r="AD26" i="5"/>
  <c r="P26" i="5"/>
  <c r="R26" i="5"/>
  <c r="T26" i="5"/>
  <c r="G35" i="4"/>
  <c r="I35" i="4"/>
  <c r="K35" i="4"/>
  <c r="M35" i="4"/>
  <c r="O35" i="4"/>
  <c r="Q35" i="4"/>
  <c r="Y35" i="4"/>
  <c r="W35" i="4"/>
  <c r="H21" i="2"/>
  <c r="J21" i="2"/>
  <c r="R21" i="2"/>
  <c r="T21" i="2"/>
  <c r="Z21" i="2"/>
  <c r="X21" i="2"/>
</calcChain>
</file>

<file path=xl/sharedStrings.xml><?xml version="1.0" encoding="utf-8"?>
<sst xmlns="http://schemas.openxmlformats.org/spreadsheetml/2006/main" count="738" uniqueCount="294">
  <si>
    <t>صندوق سرمایه گذاری آوای فردای زاگرس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</si>
  <si>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</si>
  <si>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</si>
  <si>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</si>
  <si>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</si>
  <si>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</si>
  <si>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</si>
  <si>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</si>
  <si>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</si>
  <si>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</si>
  <si>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</si>
  <si>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</si>
  <si>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</si>
  <si>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</si>
  <si>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</si>
  <si>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</si>
  <si>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</si>
  <si>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</si>
  <si>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</si>
  <si>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</si>
  <si>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بانک‌پارسیان‌</t>
  </si>
  <si>
    <t>بیمه پارسیان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</si>
  <si>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</si>
  <si>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</si>
  <si>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</si>
  <si>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</si>
  <si>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</si>
  <si>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</si>
  <si>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داروسازی‌ امین‌</t>
  </si>
  <si>
    <t>دارویی و نهاده های زاگرس دارو</t>
  </si>
  <si>
    <t>گروه مدیریت سرمایه گذاری امید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</si>
  <si>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</si>
  <si>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</si>
  <si>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</si>
  <si>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</si>
  <si>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</si>
  <si>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</si>
  <si>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</si>
  <si>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</si>
  <si>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</si>
  <si>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</si>
  <si>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</si>
  <si>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</si>
  <si>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</si>
  <si>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</si>
  <si>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</si>
  <si>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</si>
  <si>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</si>
  <si>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</si>
  <si>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</si>
  <si>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</si>
  <si>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</si>
  <si>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</si>
  <si>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</si>
  <si>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</si>
  <si>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</si>
  <si>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</si>
  <si>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دایا1-بخشی</t>
  </si>
  <si>
    <t>صندوق س صنایع دایا2-بخشی</t>
  </si>
  <si>
    <t>صندوق س صنایع دایا3-بخشی</t>
  </si>
  <si>
    <t>صندوق س. اهرمی کاریزما-واحد عادی</t>
  </si>
  <si>
    <t>صندوق س. بازده سهام-س</t>
  </si>
  <si>
    <t>صندوق س. پرتو پایش پیشرو-س</t>
  </si>
  <si>
    <t>صندوق س. ثروت هیوا-س</t>
  </si>
  <si>
    <t>صندوق س.آرمان آتیه درخشان مس-س</t>
  </si>
  <si>
    <t>صندوق س.بخشی شایسته فردا-ب</t>
  </si>
  <si>
    <t>صندوق س.پشتوانه طلا دنای زاگرس</t>
  </si>
  <si>
    <t>صندوق س.زرین نهال ثنا-س</t>
  </si>
  <si>
    <t>صندوق س.سپند کاریزما-س</t>
  </si>
  <si>
    <t>صندوق س.سهامی تیام-س</t>
  </si>
  <si>
    <t>صندوق سبحان</t>
  </si>
  <si>
    <t>صندوق سرمایه گذاری اعتبار سهام ایرانیان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</si>
  <si>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</si>
  <si>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</si>
  <si>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</si>
  <si>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</si>
  <si>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</si>
  <si>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</si>
  <si>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س.بخشی صنایع آبان2-ب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</si>
  <si>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</si>
  <si>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</si>
  <si>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</si>
  <si>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</si>
  <si>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</si>
  <si>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</si>
  <si>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</si>
  <si>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</si>
  <si>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</si>
  <si>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</si>
  <si>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</si>
  <si>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</si>
  <si>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</si>
  <si>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اسناد خزانه-م13بودجه02-051021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</si>
  <si>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</si>
  <si>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</si>
  <si>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</si>
  <si>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</si>
  <si>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</si>
  <si>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</si>
  <si>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</si>
  <si>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</si>
  <si>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</si>
  <si>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</si>
  <si>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</si>
  <si>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</si>
  <si>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</si>
  <si>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</si>
  <si>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</si>
  <si>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</si>
  <si>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</si>
  <si>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</si>
  <si>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</si>
  <si>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</si>
  <si>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</si>
  <si>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</si>
  <si>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</si>
  <si>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</si>
  <si>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</si>
  <si>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</si>
  <si>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</si>
  <si>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</si>
  <si>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</si>
  <si>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</si>
  <si>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</si>
  <si>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</si>
  <si>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</si>
  <si>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</si>
  <si>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</si>
  <si>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</si>
  <si>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</si>
  <si>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</si>
  <si>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</si>
  <si>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</si>
  <si>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</si>
  <si>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</si>
  <si>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</si>
  <si>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کلور-آوای زاگرس14080208</t>
  </si>
  <si>
    <t>1404/02/08</t>
  </si>
  <si>
    <t>1408/02/08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</si>
  <si>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</si>
  <si>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</si>
  <si>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</si>
  <si>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</si>
  <si>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</si>
  <si>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</si>
  <si>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</si>
  <si>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</si>
  <si>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-9.12%</t>
  </si>
  <si>
    <t>سایر</t>
  </si>
  <si>
    <t>-12.92%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</si>
  <si>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</si>
  <si>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</si>
  <si>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</si>
  <si>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</si>
  <si>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</si>
  <si>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</si>
  <si>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</si>
  <si>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سپرده کوتاه مدت بانک دی فرشته</t>
  </si>
  <si>
    <t>سپرده کوتاه مدت موسسه اعتباری ملل جنت آباد</t>
  </si>
  <si>
    <t>سپرده کوتاه مدت بانک گردشگری قیطریه</t>
  </si>
  <si>
    <t>سپرده کوتاه مدت بانک رفاه بازار</t>
  </si>
  <si>
    <t>سپرده کوتاه مدت بانک ملت مستقل مرکزی</t>
  </si>
  <si>
    <t>سپرده کوتاه مدت بانک شهر بلوار اندرزگو</t>
  </si>
  <si>
    <t>سپرده کوتاه مدت بانک خاورمیانه بخارست</t>
  </si>
  <si>
    <t>قرض الحسنه بانک تجارت نفت شمالی</t>
  </si>
  <si>
    <t>سپرده کوتاه مدت بانک صادرات مستقل فردوسی</t>
  </si>
  <si>
    <t>سپرده کوتاه مدت بانک پارسیان یوسف آباد</t>
  </si>
  <si>
    <t>سپرده کوتاه مدت بانک مسکن مستقل مرکزی</t>
  </si>
  <si>
    <t>سپرده کوتاه مدت بانک ملت ولیعصر بهشتی</t>
  </si>
  <si>
    <t>سپرده بلند مدت بانک گردشگری پیروزی</t>
  </si>
  <si>
    <t>سپرده بلند مدت موسسه اعتباری ملل جنت آباد</t>
  </si>
  <si>
    <t>سپرده بلند مدت بانک صادرات دانشگاه صنعتی شریف</t>
  </si>
  <si>
    <t>سپرده بلند مدت بانک دی فرشته</t>
  </si>
  <si>
    <t>سپرده بلند مدت بانک صادرات کارگر نبش بلوار کشاورز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</si>
  <si>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</si>
  <si>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</si>
  <si>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</si>
  <si>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</si>
  <si>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</si>
  <si>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</si>
  <si>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</si>
  <si>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</si>
  <si>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</si>
  <si>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</si>
  <si>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</si>
  <si>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</si>
  <si>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</si>
  <si>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</si>
  <si>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</si>
  <si>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</si>
  <si>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</si>
  <si>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</si>
  <si>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</si>
  <si>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</si>
  <si>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</si>
  <si>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</si>
  <si>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</si>
  <si>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</si>
  <si>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</si>
  <si>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امتیاز تسهیلات مسکن سال1404</t>
  </si>
  <si>
    <t>امتیاز تسهیلات مسکن سال1403</t>
  </si>
  <si>
    <t>مدیریت سرمایه گذاری کوثربهمن</t>
  </si>
  <si>
    <t>ایران‌ خودرو</t>
  </si>
  <si>
    <t>سرمایه گذاری تامین اجتماعی</t>
  </si>
  <si>
    <t>-2-2</t>
  </si>
  <si>
    <t>درآمد حاصل از سرمایه­گذاری در واحدهای صندوق</t>
  </si>
  <si>
    <t>درآمد سود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</si>
  <si>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</si>
  <si>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</si>
  <si>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</si>
  <si>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</si>
  <si>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</si>
  <si>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فولاد005-بدون ضامن</t>
  </si>
  <si>
    <t>مرابحه عام دولت140-ش.خ050504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</si>
  <si>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</si>
  <si>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</si>
  <si>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</si>
  <si>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</si>
  <si>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</si>
  <si>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</si>
  <si>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</si>
  <si>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</si>
  <si>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</si>
  <si>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</si>
  <si>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</si>
  <si>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</si>
  <si>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</si>
  <si>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</si>
  <si>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</si>
  <si>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</si>
  <si>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</si>
  <si>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</si>
  <si>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</si>
  <si>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</si>
  <si>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</si>
  <si>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</si>
  <si>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</si>
  <si>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</si>
  <si>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</si>
  <si>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</si>
  <si>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</si>
  <si>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</si>
  <si>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</si>
  <si>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</si>
  <si>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</si>
  <si>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</si>
  <si>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</si>
  <si>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</si>
  <si>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</si>
  <si>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</si>
  <si>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</si>
  <si>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</si>
  <si>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1404/02/30</t>
  </si>
  <si>
    <t>1404/02/20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</si>
  <si>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</si>
  <si>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</si>
  <si>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</si>
  <si>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</si>
  <si>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</si>
  <si>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</si>
  <si>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</si>
  <si>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</si>
  <si>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</si>
  <si>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</si>
  <si>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1405/05/04</t>
  </si>
  <si>
    <t>1405/12/24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</si>
  <si>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</si>
  <si>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</si>
  <si>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</si>
  <si>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</si>
  <si>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</si>
  <si>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</si>
  <si>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</si>
  <si>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</si>
  <si>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</si>
  <si>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</si>
  <si>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</si>
  <si>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</si>
  <si>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</si>
  <si>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</si>
  <si>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</si>
  <si>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</si>
  <si>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</si>
  <si>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کوتاه مدت بانک آینده</t>
  </si>
  <si>
    <t>سپرده کوتاه مدت بانک اقتصاد نوین</t>
  </si>
  <si>
    <t>سپرده کوتاه مدت بانک سامان</t>
  </si>
  <si>
    <t>44-10</t>
  </si>
  <si>
    <t>44-30</t>
  </si>
  <si>
    <t>44-35</t>
  </si>
  <si>
    <t>داروسازی امین</t>
  </si>
  <si>
    <t>سلف سهیدرو061</t>
  </si>
  <si>
    <t>سود اوراق 206</t>
  </si>
  <si>
    <t>اوراق کلور ایرانیان شرق</t>
  </si>
  <si>
    <t>تعهد پذیره نویسی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</si>
</sst>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color theme="1"/>
      <name val="B Nazanin"/>
      <charset val="178"/>
    </font>
    <font>
      <sz val="10"/>
      <color rgb="FF000000"/>
      <name val="B Nazanin"/>
      <charset val="178"/>
    </font>
    <font>
      <sz val="12"/>
      <color rgb="FFFF0000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b/>
      <sz val="20"/>
      <color rgb="FF000000"/>
      <name val="B Nazanin"/>
      <charset val="178"/>
    </font>
    <font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top"/>
    </xf>
    <xf numFmtId="3" fontId="7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right" vertical="top"/>
    </xf>
    <xf numFmtId="3" fontId="4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4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center"/>
    </xf>
    <xf numFmtId="3" fontId="4" fillId="0" borderId="0" xfId="0" applyNumberFormat="1" applyFont="1" applyAlignment="1">
      <alignment vertical="top"/>
    </xf>
    <xf numFmtId="3" fontId="4" fillId="0" borderId="2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right" vertical="top"/>
    </xf>
    <xf numFmtId="3" fontId="7" fillId="0" borderId="2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3" fontId="8" fillId="0" borderId="4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Normal="100" zoomScaleSheetLayoutView="10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68" t="s">
        <v>0</v>
      </c>
      <c r="B1" s="68"/>
      <c r="C1" s="68"/>
    </row>
    <row r="2" spans="1:3" ht="21.75" customHeight="1" x14ac:dyDescent="0.2">
      <c r="A2" s="68" t="s">
        <v>1</v>
      </c>
      <c r="B2" s="68"/>
      <c r="C2" s="68"/>
    </row>
    <row r="3" spans="1:3" ht="21.75" customHeight="1" x14ac:dyDescent="0.2">
      <c r="A3" s="68" t="s">
        <v>2</v>
      </c>
      <c r="B3" s="68"/>
      <c r="C3" s="68"/>
    </row>
    <row r="4" spans="1:3" ht="7.35" customHeight="1" x14ac:dyDescent="0.35">
      <c r="A4" s="67"/>
      <c r="B4" s="67"/>
      <c r="C4" s="67"/>
    </row>
    <row r="5" spans="1:3" ht="123.6" customHeight="1" x14ac:dyDescent="0.35">
      <c r="A5" s="67"/>
      <c r="B5" s="69"/>
      <c r="C5" s="67"/>
    </row>
    <row r="6" spans="1:3" ht="123.6" customHeight="1" x14ac:dyDescent="0.35">
      <c r="A6" s="67"/>
      <c r="B6" s="69"/>
      <c r="C6" s="67"/>
    </row>
  </sheetData>
  <mergeCells count="4">
    <mergeCell ref="A1:C1"/>
    <mergeCell ref="A2:C2"/>
    <mergeCell ref="A3:C3"/>
    <mergeCell ref="B5:B6"/>
  </mergeCells>
  <printOptions horizontalCentered="1" verticalCentered="1"/>
  <pageMargins left="0.45" right="0.45" top="0.6" bottom="0.6" header="0.3" footer="0.3"/>
  <pageSetup paperSize="9"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W36"/>
  <sheetViews>
    <sheetView rightToLeft="1" topLeftCell="A20" zoomScaleNormal="100" workbookViewId="0">
      <selection activeCell="U36" sqref="U36"/>
    </sheetView>
  </sheetViews>
  <sheetFormatPr defaultRowHeight="12.75" x14ac:dyDescent="0.2"/>
  <cols>
    <col min="1" max="1" width="5.140625" customWidth="1"/>
    <col min="2" max="2" width="29.42578125" customWidth="1"/>
    <col min="3" max="3" width="1.28515625" customWidth="1"/>
    <col min="4" max="4" width="13" customWidth="1"/>
    <col min="5" max="5" width="1.28515625" customWidth="1"/>
    <col min="6" max="6" width="18.7109375" bestFit="1" customWidth="1"/>
    <col min="7" max="7" width="1.28515625" customWidth="1"/>
    <col min="8" max="8" width="16.28515625" bestFit="1" customWidth="1"/>
    <col min="9" max="9" width="1.28515625" customWidth="1"/>
    <col min="10" max="10" width="17.5703125" bestFit="1" customWidth="1"/>
    <col min="11" max="11" width="1.28515625" customWidth="1"/>
    <col min="12" max="12" width="15.5703125" customWidth="1"/>
    <col min="13" max="13" width="1.28515625" customWidth="1"/>
    <col min="14" max="14" width="15.85546875" customWidth="1"/>
    <col min="15" max="16" width="1.28515625" customWidth="1"/>
    <col min="17" max="17" width="17.5703125" bestFit="1" customWidth="1"/>
    <col min="18" max="18" width="1.28515625" customWidth="1"/>
    <col min="19" max="19" width="15.7109375" customWidth="1"/>
    <col min="20" max="20" width="1.28515625" customWidth="1"/>
    <col min="21" max="21" width="20.14062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4.45" customHeight="1" x14ac:dyDescent="0.2"/>
    <row r="5" spans="1:23" ht="14.45" customHeight="1" x14ac:dyDescent="0.2">
      <c r="A5" s="1" t="s">
        <v>204</v>
      </c>
      <c r="B5" s="71" t="s">
        <v>205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ht="14.45" customHeight="1" x14ac:dyDescent="0.2">
      <c r="D6" s="72" t="s">
        <v>193</v>
      </c>
      <c r="E6" s="72"/>
      <c r="F6" s="72"/>
      <c r="G6" s="72"/>
      <c r="H6" s="72"/>
      <c r="I6" s="72"/>
      <c r="J6" s="72"/>
      <c r="K6" s="72"/>
      <c r="L6" s="72"/>
      <c r="N6" s="72" t="s">
        <v>194</v>
      </c>
      <c r="O6" s="72"/>
      <c r="P6" s="72"/>
      <c r="Q6" s="72"/>
      <c r="R6" s="72"/>
      <c r="S6" s="72"/>
      <c r="T6" s="72"/>
      <c r="U6" s="72"/>
      <c r="V6" s="72"/>
      <c r="W6" s="72"/>
    </row>
    <row r="7" spans="1:23" ht="14.45" customHeight="1" x14ac:dyDescent="0.2">
      <c r="D7" s="3"/>
      <c r="E7" s="3"/>
      <c r="F7" s="3"/>
      <c r="G7" s="3"/>
      <c r="H7" s="3"/>
      <c r="I7" s="3"/>
      <c r="J7" s="73" t="s">
        <v>31</v>
      </c>
      <c r="K7" s="73"/>
      <c r="L7" s="73"/>
      <c r="N7" s="3"/>
      <c r="O7" s="3"/>
      <c r="P7" s="3"/>
      <c r="Q7" s="3"/>
      <c r="R7" s="3"/>
      <c r="S7" s="3"/>
      <c r="T7" s="3"/>
      <c r="U7" s="73" t="s">
        <v>31</v>
      </c>
      <c r="V7" s="73"/>
      <c r="W7" s="73"/>
    </row>
    <row r="8" spans="1:23" ht="14.45" customHeight="1" x14ac:dyDescent="0.2">
      <c r="A8" s="72" t="s">
        <v>50</v>
      </c>
      <c r="B8" s="72"/>
      <c r="D8" s="2" t="s">
        <v>206</v>
      </c>
      <c r="F8" s="2" t="s">
        <v>197</v>
      </c>
      <c r="H8" s="2" t="s">
        <v>198</v>
      </c>
      <c r="J8" s="4" t="s">
        <v>153</v>
      </c>
      <c r="K8" s="3"/>
      <c r="L8" s="4" t="s">
        <v>179</v>
      </c>
      <c r="N8" s="2" t="s">
        <v>206</v>
      </c>
      <c r="P8" s="72" t="s">
        <v>197</v>
      </c>
      <c r="Q8" s="72"/>
      <c r="S8" s="2" t="s">
        <v>198</v>
      </c>
      <c r="U8" s="56" t="s">
        <v>153</v>
      </c>
      <c r="V8" s="3"/>
      <c r="W8" s="4" t="s">
        <v>179</v>
      </c>
    </row>
    <row r="9" spans="1:23" ht="21.75" customHeight="1" x14ac:dyDescent="0.2">
      <c r="A9" s="74" t="s">
        <v>53</v>
      </c>
      <c r="B9" s="74"/>
      <c r="D9" s="6">
        <v>0</v>
      </c>
      <c r="F9" s="6">
        <v>0</v>
      </c>
      <c r="H9" s="6">
        <v>38260155411</v>
      </c>
      <c r="J9" s="6">
        <v>38260155411</v>
      </c>
      <c r="L9" s="7">
        <v>7.38</v>
      </c>
      <c r="N9" s="6">
        <v>0</v>
      </c>
      <c r="P9" s="75">
        <v>0</v>
      </c>
      <c r="Q9" s="75"/>
      <c r="S9" s="6">
        <v>38260155411</v>
      </c>
      <c r="U9" s="9">
        <f>N9+P9+S9</f>
        <v>38260155411</v>
      </c>
      <c r="W9" s="7">
        <v>1.03</v>
      </c>
    </row>
    <row r="10" spans="1:23" ht="21.75" customHeight="1" x14ac:dyDescent="0.2">
      <c r="A10" s="76" t="s">
        <v>60</v>
      </c>
      <c r="B10" s="76"/>
      <c r="D10" s="9">
        <v>0</v>
      </c>
      <c r="F10" s="9">
        <v>0</v>
      </c>
      <c r="H10" s="9">
        <v>38203215582</v>
      </c>
      <c r="J10" s="9">
        <v>38203215582</v>
      </c>
      <c r="L10" s="10">
        <v>7.37</v>
      </c>
      <c r="N10" s="9">
        <v>0</v>
      </c>
      <c r="P10" s="77">
        <v>0</v>
      </c>
      <c r="Q10" s="77"/>
      <c r="S10" s="9">
        <v>38203215582</v>
      </c>
      <c r="U10" s="9">
        <f>N10+P10+S10</f>
        <v>38203215582</v>
      </c>
      <c r="W10" s="10">
        <v>1.03</v>
      </c>
    </row>
    <row r="11" spans="1:23" ht="21.75" customHeight="1" x14ac:dyDescent="0.2">
      <c r="A11" s="76" t="s">
        <v>68</v>
      </c>
      <c r="B11" s="76"/>
      <c r="D11" s="9">
        <v>0</v>
      </c>
      <c r="F11" s="9">
        <v>-8362545670</v>
      </c>
      <c r="H11" s="9">
        <v>0</v>
      </c>
      <c r="J11" s="9">
        <v>-8362545670</v>
      </c>
      <c r="L11" s="10">
        <v>-1.61</v>
      </c>
      <c r="N11" s="9">
        <v>0</v>
      </c>
      <c r="P11" s="84">
        <v>33161335045</v>
      </c>
      <c r="Q11" s="84"/>
      <c r="S11" s="9">
        <v>0</v>
      </c>
      <c r="U11" s="9">
        <f t="shared" ref="U11:U34" si="0">N11+P11+S11</f>
        <v>33161335045</v>
      </c>
      <c r="W11" s="10">
        <v>0.89</v>
      </c>
    </row>
    <row r="12" spans="1:23" ht="21.75" customHeight="1" x14ac:dyDescent="0.2">
      <c r="A12" s="76" t="s">
        <v>70</v>
      </c>
      <c r="B12" s="76"/>
      <c r="D12" s="9">
        <v>0</v>
      </c>
      <c r="F12" s="9">
        <v>-11707200500</v>
      </c>
      <c r="H12" s="9">
        <v>0</v>
      </c>
      <c r="J12" s="9">
        <v>-11707200500</v>
      </c>
      <c r="L12" s="10">
        <v>-2.2599999999999998</v>
      </c>
      <c r="N12" s="9">
        <v>0</v>
      </c>
      <c r="P12" s="84">
        <f t="shared" ref="P12:Q12" si="1">-8100020000</f>
        <v>-8100020000</v>
      </c>
      <c r="Q12" s="84">
        <f t="shared" si="1"/>
        <v>-8100020000</v>
      </c>
      <c r="S12" s="9">
        <v>0</v>
      </c>
      <c r="U12" s="9">
        <f t="shared" si="0"/>
        <v>-8100020000</v>
      </c>
      <c r="W12" s="10">
        <v>-0.24</v>
      </c>
    </row>
    <row r="13" spans="1:23" ht="21.75" customHeight="1" x14ac:dyDescent="0.2">
      <c r="A13" s="76" t="s">
        <v>72</v>
      </c>
      <c r="B13" s="76"/>
      <c r="D13" s="9">
        <v>0</v>
      </c>
      <c r="F13" s="9">
        <v>-5239944180</v>
      </c>
      <c r="H13" s="9">
        <v>0</v>
      </c>
      <c r="J13" s="9">
        <v>-5239944180</v>
      </c>
      <c r="L13" s="10">
        <v>-1.01</v>
      </c>
      <c r="N13" s="9">
        <v>0</v>
      </c>
      <c r="P13" s="84">
        <v>9345514140</v>
      </c>
      <c r="Q13" s="84"/>
      <c r="S13" s="9">
        <v>0</v>
      </c>
      <c r="U13" s="9">
        <f t="shared" si="0"/>
        <v>9345514140</v>
      </c>
      <c r="W13" s="10">
        <v>0.25</v>
      </c>
    </row>
    <row r="14" spans="1:23" ht="21.75" customHeight="1" x14ac:dyDescent="0.2">
      <c r="A14" s="76" t="s">
        <v>69</v>
      </c>
      <c r="B14" s="76"/>
      <c r="D14" s="9">
        <v>0</v>
      </c>
      <c r="F14" s="9">
        <v>-9291641058</v>
      </c>
      <c r="H14" s="9">
        <v>0</v>
      </c>
      <c r="J14" s="9">
        <v>-9291641058</v>
      </c>
      <c r="L14" s="10">
        <v>-1.79</v>
      </c>
      <c r="N14" s="9">
        <v>0</v>
      </c>
      <c r="P14" s="84">
        <v>10044464631</v>
      </c>
      <c r="Q14" s="84"/>
      <c r="S14" s="9">
        <v>0</v>
      </c>
      <c r="U14" s="9">
        <f t="shared" si="0"/>
        <v>10044464631</v>
      </c>
      <c r="W14" s="10">
        <v>0.27</v>
      </c>
    </row>
    <row r="15" spans="1:23" ht="21.75" customHeight="1" x14ac:dyDescent="0.2">
      <c r="A15" s="76" t="s">
        <v>62</v>
      </c>
      <c r="B15" s="76"/>
      <c r="D15" s="9">
        <v>0</v>
      </c>
      <c r="F15" s="9">
        <v>-597789281</v>
      </c>
      <c r="H15" s="9">
        <v>0</v>
      </c>
      <c r="J15" s="9">
        <v>-597789281</v>
      </c>
      <c r="L15" s="10">
        <v>-0.12</v>
      </c>
      <c r="N15" s="9">
        <v>0</v>
      </c>
      <c r="P15" s="84">
        <v>5243765625</v>
      </c>
      <c r="Q15" s="84"/>
      <c r="S15" s="9">
        <v>0</v>
      </c>
      <c r="U15" s="9">
        <f t="shared" si="0"/>
        <v>5243765625</v>
      </c>
      <c r="W15" s="10">
        <v>0.14000000000000001</v>
      </c>
    </row>
    <row r="16" spans="1:23" ht="21.75" customHeight="1" x14ac:dyDescent="0.2">
      <c r="A16" s="76" t="s">
        <v>75</v>
      </c>
      <c r="B16" s="76"/>
      <c r="D16" s="9">
        <v>0</v>
      </c>
      <c r="F16" s="9">
        <v>-10566237675</v>
      </c>
      <c r="H16" s="9">
        <v>0</v>
      </c>
      <c r="J16" s="9">
        <v>-10566237675</v>
      </c>
      <c r="L16" s="10">
        <v>-2.04</v>
      </c>
      <c r="N16" s="9">
        <v>0</v>
      </c>
      <c r="P16" s="84">
        <v>-21602249794</v>
      </c>
      <c r="Q16" s="84"/>
      <c r="S16" s="9">
        <v>0</v>
      </c>
      <c r="U16" s="9">
        <f t="shared" si="0"/>
        <v>-21602249794</v>
      </c>
      <c r="W16" s="10">
        <v>-0.57999999999999996</v>
      </c>
    </row>
    <row r="17" spans="1:23" ht="21.75" customHeight="1" x14ac:dyDescent="0.2">
      <c r="A17" s="76" t="s">
        <v>63</v>
      </c>
      <c r="B17" s="76"/>
      <c r="D17" s="9">
        <v>0</v>
      </c>
      <c r="F17" s="9">
        <v>-2171018850</v>
      </c>
      <c r="H17" s="9">
        <v>0</v>
      </c>
      <c r="J17" s="9">
        <v>-2171018850</v>
      </c>
      <c r="L17" s="10">
        <v>-0.42</v>
      </c>
      <c r="N17" s="9">
        <v>0</v>
      </c>
      <c r="P17" s="84">
        <v>-3864779653</v>
      </c>
      <c r="Q17" s="84"/>
      <c r="S17" s="9">
        <v>0</v>
      </c>
      <c r="U17" s="9">
        <f t="shared" si="0"/>
        <v>-3864779653</v>
      </c>
      <c r="W17" s="10">
        <v>-0.1</v>
      </c>
    </row>
    <row r="18" spans="1:23" ht="21.75" customHeight="1" x14ac:dyDescent="0.2">
      <c r="A18" s="76" t="s">
        <v>78</v>
      </c>
      <c r="B18" s="76"/>
      <c r="D18" s="9">
        <v>0</v>
      </c>
      <c r="F18" s="9">
        <v>-46950000</v>
      </c>
      <c r="H18" s="9">
        <v>0</v>
      </c>
      <c r="J18" s="9">
        <v>-46950000</v>
      </c>
      <c r="L18" s="10">
        <v>-0.01</v>
      </c>
      <c r="N18" s="9">
        <v>0</v>
      </c>
      <c r="P18" s="84">
        <v>-46950000</v>
      </c>
      <c r="Q18" s="84"/>
      <c r="S18" s="9">
        <v>0</v>
      </c>
      <c r="U18" s="9">
        <f t="shared" si="0"/>
        <v>-46950000</v>
      </c>
      <c r="W18" s="10">
        <v>0</v>
      </c>
    </row>
    <row r="19" spans="1:23" ht="21.75" customHeight="1" x14ac:dyDescent="0.2">
      <c r="A19" s="76" t="s">
        <v>71</v>
      </c>
      <c r="B19" s="76"/>
      <c r="D19" s="9">
        <v>0</v>
      </c>
      <c r="F19" s="9">
        <v>-9901648877</v>
      </c>
      <c r="H19" s="9">
        <v>0</v>
      </c>
      <c r="J19" s="9">
        <v>-9901648877</v>
      </c>
      <c r="L19" s="10">
        <v>-1.91</v>
      </c>
      <c r="N19" s="9">
        <v>0</v>
      </c>
      <c r="P19" s="84">
        <v>1686907213</v>
      </c>
      <c r="Q19" s="84">
        <v>1686907213</v>
      </c>
      <c r="S19" s="9">
        <v>0</v>
      </c>
      <c r="U19" s="9">
        <f t="shared" si="0"/>
        <v>1686907213</v>
      </c>
      <c r="W19" s="10">
        <v>0.01</v>
      </c>
    </row>
    <row r="20" spans="1:23" ht="21.75" customHeight="1" x14ac:dyDescent="0.2">
      <c r="A20" s="76" t="s">
        <v>74</v>
      </c>
      <c r="B20" s="76"/>
      <c r="D20" s="9">
        <v>0</v>
      </c>
      <c r="F20" s="9">
        <v>-14866460048</v>
      </c>
      <c r="H20" s="9">
        <v>0</v>
      </c>
      <c r="J20" s="9">
        <v>-14866460048</v>
      </c>
      <c r="L20" s="10">
        <v>-2.87</v>
      </c>
      <c r="N20" s="9">
        <v>0</v>
      </c>
      <c r="P20" s="84">
        <v>32511180096</v>
      </c>
      <c r="Q20" s="84">
        <v>32511180096</v>
      </c>
      <c r="S20" s="9">
        <v>0</v>
      </c>
      <c r="U20" s="9">
        <f t="shared" si="0"/>
        <v>32511180096</v>
      </c>
      <c r="W20" s="10">
        <v>0.84</v>
      </c>
    </row>
    <row r="21" spans="1:23" ht="21.75" customHeight="1" x14ac:dyDescent="0.2">
      <c r="A21" s="76" t="s">
        <v>207</v>
      </c>
      <c r="B21" s="76"/>
      <c r="D21" s="9">
        <v>0</v>
      </c>
      <c r="F21" s="9">
        <v>-764240000</v>
      </c>
      <c r="H21" s="9">
        <v>0</v>
      </c>
      <c r="J21" s="9">
        <v>-764240000</v>
      </c>
      <c r="L21" s="10">
        <v>-0.15</v>
      </c>
      <c r="N21" s="9">
        <v>0</v>
      </c>
      <c r="P21" s="84">
        <v>1140680000</v>
      </c>
      <c r="Q21" s="84"/>
      <c r="S21" s="9">
        <v>0</v>
      </c>
      <c r="U21" s="9">
        <f t="shared" si="0"/>
        <v>1140680000</v>
      </c>
      <c r="W21" s="10">
        <v>0.03</v>
      </c>
    </row>
    <row r="22" spans="1:23" ht="21.75" customHeight="1" x14ac:dyDescent="0.2">
      <c r="A22" s="76" t="s">
        <v>61</v>
      </c>
      <c r="B22" s="76"/>
      <c r="D22" s="9">
        <v>0</v>
      </c>
      <c r="F22" s="9">
        <v>-599287500</v>
      </c>
      <c r="H22" s="9">
        <v>0</v>
      </c>
      <c r="J22" s="9">
        <v>-599287500</v>
      </c>
      <c r="L22" s="10">
        <v>-0.12</v>
      </c>
      <c r="N22" s="9">
        <v>0</v>
      </c>
      <c r="P22" s="84">
        <v>848990625</v>
      </c>
      <c r="Q22" s="84"/>
      <c r="S22" s="9">
        <v>0</v>
      </c>
      <c r="U22" s="9">
        <f t="shared" si="0"/>
        <v>848990625</v>
      </c>
      <c r="W22" s="10">
        <v>0.02</v>
      </c>
    </row>
    <row r="23" spans="1:23" ht="21.75" customHeight="1" x14ac:dyDescent="0.2">
      <c r="A23" s="76" t="s">
        <v>65</v>
      </c>
      <c r="B23" s="76"/>
      <c r="D23" s="9">
        <v>0</v>
      </c>
      <c r="F23" s="9">
        <v>-248604431</v>
      </c>
      <c r="H23" s="9">
        <v>0</v>
      </c>
      <c r="J23" s="9">
        <v>-248604431</v>
      </c>
      <c r="L23" s="10">
        <v>-0.05</v>
      </c>
      <c r="N23" s="9">
        <v>0</v>
      </c>
      <c r="P23" s="84">
        <v>98524658</v>
      </c>
      <c r="Q23" s="84"/>
      <c r="S23" s="9">
        <v>0</v>
      </c>
      <c r="U23" s="9">
        <f t="shared" si="0"/>
        <v>98524658</v>
      </c>
      <c r="W23" s="10">
        <v>0</v>
      </c>
    </row>
    <row r="24" spans="1:23" ht="21.75" customHeight="1" x14ac:dyDescent="0.2">
      <c r="A24" s="76" t="s">
        <v>64</v>
      </c>
      <c r="B24" s="76"/>
      <c r="D24" s="9">
        <v>0</v>
      </c>
      <c r="F24" s="9">
        <v>-10058229671</v>
      </c>
      <c r="H24" s="9">
        <v>0</v>
      </c>
      <c r="J24" s="9">
        <v>-10058229671</v>
      </c>
      <c r="L24" s="10">
        <v>-1.94</v>
      </c>
      <c r="N24" s="9">
        <v>0</v>
      </c>
      <c r="P24" s="84">
        <v>37870363876</v>
      </c>
      <c r="Q24" s="84"/>
      <c r="S24" s="9">
        <v>0</v>
      </c>
      <c r="U24" s="9">
        <f t="shared" si="0"/>
        <v>37870363876</v>
      </c>
      <c r="W24" s="10">
        <v>1.02</v>
      </c>
    </row>
    <row r="25" spans="1:23" ht="21.75" customHeight="1" x14ac:dyDescent="0.2">
      <c r="A25" s="76" t="s">
        <v>66</v>
      </c>
      <c r="B25" s="76"/>
      <c r="D25" s="9">
        <v>0</v>
      </c>
      <c r="F25" s="9">
        <v>15510964480</v>
      </c>
      <c r="H25" s="9">
        <v>0</v>
      </c>
      <c r="J25" s="9">
        <v>15510964480</v>
      </c>
      <c r="L25" s="10">
        <v>2.99</v>
      </c>
      <c r="N25" s="9">
        <v>0</v>
      </c>
      <c r="P25" s="84">
        <v>-167055292800</v>
      </c>
      <c r="Q25" s="84"/>
      <c r="S25" s="9">
        <v>0</v>
      </c>
      <c r="U25" s="9">
        <f t="shared" si="0"/>
        <v>-167055292800</v>
      </c>
      <c r="W25" s="10">
        <v>-4.49</v>
      </c>
    </row>
    <row r="26" spans="1:23" ht="21.75" customHeight="1" x14ac:dyDescent="0.2">
      <c r="A26" s="76" t="s">
        <v>55</v>
      </c>
      <c r="B26" s="76"/>
      <c r="D26" s="9">
        <v>0</v>
      </c>
      <c r="F26" s="9">
        <v>-21454452586</v>
      </c>
      <c r="H26" s="9">
        <v>0</v>
      </c>
      <c r="J26" s="9">
        <v>-21454452586</v>
      </c>
      <c r="L26" s="10">
        <v>-4.1399999999999997</v>
      </c>
      <c r="N26" s="9">
        <v>0</v>
      </c>
      <c r="P26" s="84">
        <v>58427288135</v>
      </c>
      <c r="Q26" s="84"/>
      <c r="S26" s="9">
        <v>0</v>
      </c>
      <c r="U26" s="9">
        <f t="shared" si="0"/>
        <v>58427288135</v>
      </c>
      <c r="W26" s="10">
        <v>1.57</v>
      </c>
    </row>
    <row r="27" spans="1:23" ht="21.75" customHeight="1" x14ac:dyDescent="0.2">
      <c r="A27" s="76" t="s">
        <v>56</v>
      </c>
      <c r="B27" s="76"/>
      <c r="D27" s="9">
        <v>0</v>
      </c>
      <c r="F27" s="9">
        <v>-35707946400</v>
      </c>
      <c r="H27" s="9">
        <v>0</v>
      </c>
      <c r="J27" s="9">
        <v>-35707946400</v>
      </c>
      <c r="L27" s="10">
        <v>-6.89</v>
      </c>
      <c r="N27" s="9">
        <v>0</v>
      </c>
      <c r="P27" s="84">
        <v>80890566708</v>
      </c>
      <c r="Q27" s="84"/>
      <c r="S27" s="9">
        <v>0</v>
      </c>
      <c r="U27" s="9">
        <f t="shared" si="0"/>
        <v>80890566708</v>
      </c>
      <c r="W27" s="10">
        <v>2.17</v>
      </c>
    </row>
    <row r="28" spans="1:23" ht="21.75" customHeight="1" x14ac:dyDescent="0.2">
      <c r="A28" s="76" t="s">
        <v>54</v>
      </c>
      <c r="B28" s="76"/>
      <c r="D28" s="9">
        <v>0</v>
      </c>
      <c r="F28" s="9">
        <v>4135083750</v>
      </c>
      <c r="H28" s="9">
        <v>0</v>
      </c>
      <c r="J28" s="9">
        <v>4135083750</v>
      </c>
      <c r="L28" s="10">
        <v>0.8</v>
      </c>
      <c r="N28" s="9">
        <v>0</v>
      </c>
      <c r="P28" s="84">
        <v>6568937403</v>
      </c>
      <c r="Q28" s="84"/>
      <c r="S28" s="9">
        <v>0</v>
      </c>
      <c r="U28" s="9">
        <f t="shared" si="0"/>
        <v>6568937403</v>
      </c>
      <c r="W28" s="10">
        <v>0.18</v>
      </c>
    </row>
    <row r="29" spans="1:23" ht="21.75" customHeight="1" x14ac:dyDescent="0.2">
      <c r="A29" s="76" t="s">
        <v>67</v>
      </c>
      <c r="B29" s="76"/>
      <c r="D29" s="9">
        <v>0</v>
      </c>
      <c r="F29" s="9">
        <v>-3958285946</v>
      </c>
      <c r="H29" s="9">
        <v>0</v>
      </c>
      <c r="J29" s="9">
        <v>-3958285946</v>
      </c>
      <c r="L29" s="10">
        <v>-0.76</v>
      </c>
      <c r="N29" s="9">
        <v>0</v>
      </c>
      <c r="P29" s="84">
        <v>6461635669</v>
      </c>
      <c r="Q29" s="84"/>
      <c r="S29" s="9">
        <v>0</v>
      </c>
      <c r="U29" s="9">
        <f t="shared" si="0"/>
        <v>6461635669</v>
      </c>
      <c r="W29" s="10">
        <v>0.17</v>
      </c>
    </row>
    <row r="30" spans="1:23" ht="21.75" customHeight="1" x14ac:dyDescent="0.2">
      <c r="A30" s="76" t="s">
        <v>59</v>
      </c>
      <c r="B30" s="76"/>
      <c r="D30" s="9">
        <v>0</v>
      </c>
      <c r="F30" s="9">
        <v>-1038765000</v>
      </c>
      <c r="H30" s="9">
        <v>0</v>
      </c>
      <c r="J30" s="9">
        <v>-1038765000</v>
      </c>
      <c r="L30" s="10">
        <v>-0.2</v>
      </c>
      <c r="N30" s="9">
        <v>0</v>
      </c>
      <c r="P30" s="84">
        <v>-813045000</v>
      </c>
      <c r="Q30" s="84"/>
      <c r="S30" s="9">
        <v>0</v>
      </c>
      <c r="U30" s="9">
        <f t="shared" si="0"/>
        <v>-813045000</v>
      </c>
      <c r="W30" s="10">
        <v>-0.02</v>
      </c>
    </row>
    <row r="31" spans="1:23" ht="21.75" customHeight="1" x14ac:dyDescent="0.2">
      <c r="A31" s="76" t="s">
        <v>58</v>
      </c>
      <c r="B31" s="76"/>
      <c r="D31" s="9">
        <v>0</v>
      </c>
      <c r="F31" s="9">
        <v>-769085625</v>
      </c>
      <c r="H31" s="9">
        <v>0</v>
      </c>
      <c r="J31" s="9">
        <v>-769085625</v>
      </c>
      <c r="L31" s="10">
        <v>-0.15</v>
      </c>
      <c r="N31" s="9">
        <v>0</v>
      </c>
      <c r="P31" s="84">
        <v>5024026875</v>
      </c>
      <c r="Q31" s="84"/>
      <c r="S31" s="9">
        <v>0</v>
      </c>
      <c r="U31" s="9">
        <f t="shared" si="0"/>
        <v>5024026875</v>
      </c>
      <c r="W31" s="10">
        <v>0.13</v>
      </c>
    </row>
    <row r="32" spans="1:23" ht="21.75" customHeight="1" x14ac:dyDescent="0.2">
      <c r="A32" s="76" t="s">
        <v>76</v>
      </c>
      <c r="B32" s="76"/>
      <c r="D32" s="9">
        <v>0</v>
      </c>
      <c r="F32" s="9">
        <v>-6744886147</v>
      </c>
      <c r="H32" s="9">
        <v>0</v>
      </c>
      <c r="J32" s="9">
        <v>-6744886147</v>
      </c>
      <c r="L32" s="10">
        <v>-1.3</v>
      </c>
      <c r="N32" s="9">
        <v>0</v>
      </c>
      <c r="P32" s="84">
        <v>12300310484</v>
      </c>
      <c r="Q32" s="84"/>
      <c r="S32" s="9">
        <v>0</v>
      </c>
      <c r="U32" s="9">
        <f t="shared" si="0"/>
        <v>12300310484</v>
      </c>
      <c r="W32" s="10">
        <v>0.33</v>
      </c>
    </row>
    <row r="33" spans="1:23" ht="21.75" customHeight="1" x14ac:dyDescent="0.2">
      <c r="A33" s="76" t="s">
        <v>73</v>
      </c>
      <c r="B33" s="76"/>
      <c r="D33" s="9">
        <v>0</v>
      </c>
      <c r="F33" s="9">
        <v>-22554836524</v>
      </c>
      <c r="H33" s="9">
        <v>0</v>
      </c>
      <c r="J33" s="9">
        <v>-22554836524</v>
      </c>
      <c r="L33" s="10">
        <v>-4.3499999999999996</v>
      </c>
      <c r="N33" s="9">
        <v>0</v>
      </c>
      <c r="P33" s="84">
        <v>11634476372</v>
      </c>
      <c r="Q33" s="84"/>
      <c r="S33" s="9">
        <v>0</v>
      </c>
      <c r="U33" s="9">
        <f t="shared" si="0"/>
        <v>11634476372</v>
      </c>
      <c r="W33" s="10">
        <v>0.31</v>
      </c>
    </row>
    <row r="34" spans="1:23" ht="21.75" customHeight="1" x14ac:dyDescent="0.2">
      <c r="A34" s="78" t="s">
        <v>57</v>
      </c>
      <c r="B34" s="78"/>
      <c r="D34" s="13">
        <v>0</v>
      </c>
      <c r="F34" s="13">
        <v>-819026250</v>
      </c>
      <c r="H34" s="13">
        <v>0</v>
      </c>
      <c r="J34" s="13">
        <v>-819026250</v>
      </c>
      <c r="L34" s="14">
        <v>-0.16</v>
      </c>
      <c r="N34" s="13">
        <v>0</v>
      </c>
      <c r="P34" s="84">
        <v>-1598100000</v>
      </c>
      <c r="Q34" s="85"/>
      <c r="S34" s="13">
        <v>0</v>
      </c>
      <c r="U34" s="42">
        <f t="shared" si="0"/>
        <v>-1598100000</v>
      </c>
      <c r="W34" s="14">
        <v>-0.04</v>
      </c>
    </row>
    <row r="35" spans="1:23" ht="21.75" customHeight="1" thickBot="1" x14ac:dyDescent="0.25">
      <c r="A35" s="80" t="s">
        <v>31</v>
      </c>
      <c r="B35" s="80"/>
      <c r="D35" s="16">
        <v>0</v>
      </c>
      <c r="F35" s="16">
        <v>-157823033989</v>
      </c>
      <c r="H35" s="16">
        <v>76463370993</v>
      </c>
      <c r="J35" s="16">
        <v>-81359662996</v>
      </c>
      <c r="L35" s="17">
        <v>-15.71</v>
      </c>
      <c r="N35" s="16">
        <v>0</v>
      </c>
      <c r="Q35" s="16">
        <f>SUM(P9:Q34)</f>
        <v>136276597617</v>
      </c>
      <c r="S35" s="16">
        <f>SUM(S9:S34)</f>
        <v>76463370993</v>
      </c>
      <c r="U35" s="44">
        <f>SUM(U9:U34)</f>
        <v>186641901301</v>
      </c>
      <c r="W35" s="17">
        <v>4.92</v>
      </c>
    </row>
    <row r="36" spans="1:23" ht="13.5" thickTop="1" x14ac:dyDescent="0.2"/>
  </sheetData>
  <mergeCells count="63">
    <mergeCell ref="A34:B34"/>
    <mergeCell ref="P34:Q34"/>
    <mergeCell ref="A35:B35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R31"/>
  <sheetViews>
    <sheetView rightToLeft="1" topLeftCell="A7" zoomScaleNormal="100" workbookViewId="0">
      <selection activeCell="L20" sqref="L20"/>
    </sheetView>
  </sheetViews>
  <sheetFormatPr defaultRowHeight="12.75" x14ac:dyDescent="0.2"/>
  <cols>
    <col min="1" max="1" width="5.140625" customWidth="1"/>
    <col min="2" max="2" width="22.42578125" customWidth="1"/>
    <col min="3" max="3" width="1.28515625" customWidth="1"/>
    <col min="4" max="4" width="18.7109375" bestFit="1" customWidth="1"/>
    <col min="5" max="5" width="1.28515625" customWidth="1"/>
    <col min="6" max="6" width="17.28515625" bestFit="1" customWidth="1"/>
    <col min="7" max="7" width="1.28515625" customWidth="1"/>
    <col min="8" max="8" width="16.140625" bestFit="1" customWidth="1"/>
    <col min="9" max="9" width="1.28515625" customWidth="1"/>
    <col min="10" max="10" width="19.42578125" customWidth="1"/>
    <col min="11" max="11" width="1.28515625" customWidth="1"/>
    <col min="12" max="12" width="19.140625" bestFit="1" customWidth="1"/>
    <col min="13" max="13" width="1.28515625" customWidth="1"/>
    <col min="14" max="14" width="18.7109375" bestFit="1" customWidth="1"/>
    <col min="15" max="15" width="1.28515625" customWidth="1"/>
    <col min="16" max="16" width="17.57031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1" t="s">
        <v>208</v>
      </c>
      <c r="B5" s="71" t="s">
        <v>209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5" customHeight="1" x14ac:dyDescent="0.2">
      <c r="D6" s="72" t="s">
        <v>193</v>
      </c>
      <c r="E6" s="72"/>
      <c r="F6" s="72"/>
      <c r="G6" s="72"/>
      <c r="H6" s="72"/>
      <c r="I6" s="72"/>
      <c r="J6" s="72"/>
      <c r="L6" s="72" t="s">
        <v>194</v>
      </c>
      <c r="M6" s="72"/>
      <c r="N6" s="72"/>
      <c r="O6" s="72"/>
      <c r="P6" s="72"/>
      <c r="Q6" s="72"/>
      <c r="R6" s="7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2" t="s">
        <v>210</v>
      </c>
      <c r="B8" s="72"/>
      <c r="D8" s="2" t="s">
        <v>211</v>
      </c>
      <c r="F8" s="2" t="s">
        <v>197</v>
      </c>
      <c r="H8" s="2" t="s">
        <v>198</v>
      </c>
      <c r="J8" s="2" t="s">
        <v>31</v>
      </c>
      <c r="L8" s="2" t="s">
        <v>211</v>
      </c>
      <c r="N8" s="2" t="s">
        <v>197</v>
      </c>
      <c r="P8" s="2" t="s">
        <v>198</v>
      </c>
      <c r="R8" s="43" t="s">
        <v>31</v>
      </c>
    </row>
    <row r="9" spans="1:18" ht="21.75" customHeight="1" x14ac:dyDescent="0.2">
      <c r="A9" s="74" t="s">
        <v>124</v>
      </c>
      <c r="B9" s="74"/>
      <c r="D9" s="6">
        <v>1138717744</v>
      </c>
      <c r="F9" s="6">
        <v>0</v>
      </c>
      <c r="H9" s="6">
        <v>14278694375</v>
      </c>
      <c r="J9" s="6">
        <v>15417412119</v>
      </c>
      <c r="L9" s="65">
        <v>37404751821</v>
      </c>
      <c r="N9" s="6">
        <v>0</v>
      </c>
      <c r="P9" s="47">
        <v>14278694375</v>
      </c>
      <c r="R9" s="9">
        <f>L9+N9+P9</f>
        <v>51683446196</v>
      </c>
    </row>
    <row r="10" spans="1:18" ht="21.75" customHeight="1" x14ac:dyDescent="0.2">
      <c r="A10" s="76" t="s">
        <v>212</v>
      </c>
      <c r="B10" s="76"/>
      <c r="D10" s="9">
        <v>0</v>
      </c>
      <c r="F10" s="9">
        <v>0</v>
      </c>
      <c r="H10" s="9">
        <v>0</v>
      </c>
      <c r="J10" s="9">
        <v>0</v>
      </c>
      <c r="L10" s="66">
        <v>11689983445</v>
      </c>
      <c r="N10" s="9">
        <v>0</v>
      </c>
      <c r="P10" s="46">
        <v>63437500</v>
      </c>
      <c r="R10" s="9">
        <f t="shared" ref="R10:R26" si="0">L10+N10+P10</f>
        <v>11753420945</v>
      </c>
    </row>
    <row r="11" spans="1:18" ht="21.75" customHeight="1" x14ac:dyDescent="0.2">
      <c r="A11" s="76" t="s">
        <v>213</v>
      </c>
      <c r="B11" s="76"/>
      <c r="D11" s="9">
        <v>0</v>
      </c>
      <c r="F11" s="9">
        <v>0</v>
      </c>
      <c r="H11" s="9">
        <v>0</v>
      </c>
      <c r="J11" s="9">
        <v>0</v>
      </c>
      <c r="L11" s="66">
        <v>17506126473</v>
      </c>
      <c r="N11" s="9">
        <v>0</v>
      </c>
      <c r="P11" s="46">
        <f>-49267345062</f>
        <v>-49267345062</v>
      </c>
      <c r="R11" s="9">
        <f t="shared" si="0"/>
        <v>-31761218589</v>
      </c>
    </row>
    <row r="12" spans="1:18" ht="21.75" customHeight="1" x14ac:dyDescent="0.2">
      <c r="A12" s="76" t="s">
        <v>136</v>
      </c>
      <c r="B12" s="76"/>
      <c r="D12" s="9">
        <v>26234715615</v>
      </c>
      <c r="F12" s="9">
        <v>0</v>
      </c>
      <c r="H12" s="9">
        <v>0</v>
      </c>
      <c r="J12" s="9">
        <v>26234715615</v>
      </c>
      <c r="L12" s="66">
        <v>45023442182</v>
      </c>
      <c r="N12" s="9">
        <v>-181250000</v>
      </c>
      <c r="P12" s="9">
        <v>0</v>
      </c>
      <c r="R12" s="9">
        <f t="shared" si="0"/>
        <v>44842192182</v>
      </c>
    </row>
    <row r="13" spans="1:18" ht="21.75" customHeight="1" x14ac:dyDescent="0.2">
      <c r="A13" s="76" t="s">
        <v>133</v>
      </c>
      <c r="B13" s="76"/>
      <c r="D13" s="9">
        <v>-510891390204</v>
      </c>
      <c r="F13" s="9">
        <v>50033572501</v>
      </c>
      <c r="H13" s="9">
        <v>0</v>
      </c>
      <c r="J13" s="9">
        <v>-460857817703</v>
      </c>
      <c r="L13" s="66">
        <v>737678687235</v>
      </c>
      <c r="N13" s="9">
        <v>-955354066362</v>
      </c>
      <c r="P13" s="9">
        <v>0</v>
      </c>
      <c r="R13" s="9">
        <f t="shared" si="0"/>
        <v>-217675379127</v>
      </c>
    </row>
    <row r="14" spans="1:18" ht="21.75" customHeight="1" x14ac:dyDescent="0.2">
      <c r="A14" s="76" t="s">
        <v>130</v>
      </c>
      <c r="B14" s="76"/>
      <c r="D14" s="9">
        <v>33153038950</v>
      </c>
      <c r="F14" s="9">
        <v>-61822704343</v>
      </c>
      <c r="H14" s="9">
        <v>0</v>
      </c>
      <c r="J14" s="9">
        <v>-28669665393</v>
      </c>
      <c r="L14" s="66">
        <v>97617091638</v>
      </c>
      <c r="N14" s="9">
        <v>-301103181790</v>
      </c>
      <c r="P14" s="9">
        <v>0</v>
      </c>
      <c r="R14" s="9">
        <f t="shared" si="0"/>
        <v>-203486090152</v>
      </c>
    </row>
    <row r="15" spans="1:18" ht="21.75" customHeight="1" x14ac:dyDescent="0.2">
      <c r="A15" s="76" t="s">
        <v>115</v>
      </c>
      <c r="B15" s="76"/>
      <c r="D15" s="9">
        <v>22799803991</v>
      </c>
      <c r="F15" s="9">
        <v>0</v>
      </c>
      <c r="H15" s="9">
        <v>0</v>
      </c>
      <c r="J15" s="9">
        <v>22799803991</v>
      </c>
      <c r="L15" s="66">
        <v>66065066231</v>
      </c>
      <c r="N15" s="9">
        <v>0</v>
      </c>
      <c r="P15" s="9">
        <v>0</v>
      </c>
      <c r="R15" s="9">
        <f t="shared" si="0"/>
        <v>66065066231</v>
      </c>
    </row>
    <row r="16" spans="1:18" ht="21.75" customHeight="1" x14ac:dyDescent="0.2">
      <c r="A16" s="76" t="s">
        <v>127</v>
      </c>
      <c r="B16" s="76"/>
      <c r="D16" s="9">
        <v>19966775576</v>
      </c>
      <c r="F16" s="9">
        <v>56634958053</v>
      </c>
      <c r="H16" s="9">
        <v>0</v>
      </c>
      <c r="J16" s="9">
        <v>76601733629</v>
      </c>
      <c r="L16" s="66">
        <v>63340063781</v>
      </c>
      <c r="N16" s="9">
        <v>27018601991</v>
      </c>
      <c r="P16" s="9">
        <v>0</v>
      </c>
      <c r="R16" s="9">
        <f t="shared" si="0"/>
        <v>90358665772</v>
      </c>
    </row>
    <row r="17" spans="1:18" ht="21.75" customHeight="1" x14ac:dyDescent="0.2">
      <c r="A17" s="76" t="s">
        <v>121</v>
      </c>
      <c r="B17" s="76"/>
      <c r="D17" s="9">
        <v>7135043165</v>
      </c>
      <c r="F17" s="9">
        <v>18755479953</v>
      </c>
      <c r="H17" s="9">
        <v>0</v>
      </c>
      <c r="J17" s="9">
        <v>25890523118</v>
      </c>
      <c r="L17" s="66">
        <v>20847487061</v>
      </c>
      <c r="N17" s="9">
        <v>-7042123383</v>
      </c>
      <c r="P17" s="9">
        <v>0</v>
      </c>
      <c r="R17" s="9">
        <f t="shared" si="0"/>
        <v>13805363678</v>
      </c>
    </row>
    <row r="18" spans="1:18" ht="21.75" customHeight="1" x14ac:dyDescent="0.2">
      <c r="A18" s="76" t="s">
        <v>118</v>
      </c>
      <c r="B18" s="76"/>
      <c r="D18" s="9">
        <v>3379991308</v>
      </c>
      <c r="F18" s="9">
        <v>1563466570</v>
      </c>
      <c r="H18" s="9">
        <v>0</v>
      </c>
      <c r="J18" s="9">
        <v>4943457878</v>
      </c>
      <c r="L18" s="66">
        <v>9827889253</v>
      </c>
      <c r="N18" s="9">
        <v>1563466570</v>
      </c>
      <c r="P18" s="9">
        <v>0</v>
      </c>
      <c r="R18" s="9">
        <f t="shared" si="0"/>
        <v>11391355823</v>
      </c>
    </row>
    <row r="19" spans="1:18" ht="21.75" customHeight="1" x14ac:dyDescent="0.2">
      <c r="A19" s="76" t="s">
        <v>110</v>
      </c>
      <c r="B19" s="76"/>
      <c r="D19" s="9">
        <v>17006472070</v>
      </c>
      <c r="F19" s="9">
        <v>0</v>
      </c>
      <c r="H19" s="9">
        <v>0</v>
      </c>
      <c r="J19" s="9">
        <v>17006472070</v>
      </c>
      <c r="L19" s="66">
        <v>55422471090</v>
      </c>
      <c r="N19" s="9">
        <v>0</v>
      </c>
      <c r="P19" s="9">
        <v>0</v>
      </c>
      <c r="R19" s="9">
        <f t="shared" si="0"/>
        <v>55422471090</v>
      </c>
    </row>
    <row r="20" spans="1:18" ht="21.75" customHeight="1" x14ac:dyDescent="0.2">
      <c r="A20" s="76" t="s">
        <v>112</v>
      </c>
      <c r="B20" s="76"/>
      <c r="D20" s="9">
        <v>28381773594</v>
      </c>
      <c r="F20" s="9">
        <v>87384158750</v>
      </c>
      <c r="H20" s="9">
        <v>0</v>
      </c>
      <c r="J20" s="9">
        <v>115765932344</v>
      </c>
      <c r="L20" s="66">
        <v>84152277813</v>
      </c>
      <c r="N20" s="9">
        <v>87384158750</v>
      </c>
      <c r="P20" s="9">
        <v>0</v>
      </c>
      <c r="R20" s="9">
        <f t="shared" si="0"/>
        <v>171536436563</v>
      </c>
    </row>
    <row r="21" spans="1:18" ht="21.75" customHeight="1" x14ac:dyDescent="0.2">
      <c r="A21" s="76" t="s">
        <v>95</v>
      </c>
      <c r="B21" s="76"/>
      <c r="D21" s="9">
        <v>0</v>
      </c>
      <c r="F21" s="9">
        <v>88239203745</v>
      </c>
      <c r="H21" s="9">
        <v>0</v>
      </c>
      <c r="J21" s="9">
        <v>88239203745</v>
      </c>
      <c r="L21" s="9">
        <v>0</v>
      </c>
      <c r="N21" s="9">
        <v>53881432220</v>
      </c>
      <c r="P21" s="9">
        <v>0</v>
      </c>
      <c r="R21" s="9">
        <f t="shared" si="0"/>
        <v>53881432220</v>
      </c>
    </row>
    <row r="22" spans="1:18" ht="21.75" customHeight="1" x14ac:dyDescent="0.2">
      <c r="A22" s="76" t="s">
        <v>104</v>
      </c>
      <c r="B22" s="76"/>
      <c r="D22" s="9">
        <v>0</v>
      </c>
      <c r="F22" s="9">
        <v>29430531949</v>
      </c>
      <c r="H22" s="9">
        <v>0</v>
      </c>
      <c r="J22" s="9">
        <v>29430531949</v>
      </c>
      <c r="L22" s="9">
        <v>0</v>
      </c>
      <c r="N22" s="9">
        <v>58772971468</v>
      </c>
      <c r="P22" s="9">
        <v>0</v>
      </c>
      <c r="R22" s="9">
        <f t="shared" si="0"/>
        <v>58772971468</v>
      </c>
    </row>
    <row r="23" spans="1:18" ht="21.75" customHeight="1" x14ac:dyDescent="0.2">
      <c r="A23" s="76" t="s">
        <v>107</v>
      </c>
      <c r="B23" s="76"/>
      <c r="D23" s="9">
        <v>0</v>
      </c>
      <c r="F23" s="9">
        <v>23228372294</v>
      </c>
      <c r="H23" s="9">
        <v>0</v>
      </c>
      <c r="J23" s="9">
        <v>23228372294</v>
      </c>
      <c r="L23" s="9">
        <v>0</v>
      </c>
      <c r="N23" s="9">
        <v>-29011105184</v>
      </c>
      <c r="P23" s="9">
        <v>0</v>
      </c>
      <c r="R23" s="9">
        <f t="shared" si="0"/>
        <v>-29011105184</v>
      </c>
    </row>
    <row r="24" spans="1:18" ht="21.75" customHeight="1" x14ac:dyDescent="0.2">
      <c r="A24" s="76" t="s">
        <v>98</v>
      </c>
      <c r="B24" s="76"/>
      <c r="D24" s="9">
        <v>0</v>
      </c>
      <c r="F24" s="9">
        <v>10535370445</v>
      </c>
      <c r="H24" s="9">
        <v>0</v>
      </c>
      <c r="J24" s="9">
        <v>10535370445</v>
      </c>
      <c r="L24" s="9">
        <v>0</v>
      </c>
      <c r="N24" s="9">
        <v>9769429020</v>
      </c>
      <c r="P24" s="9">
        <v>0</v>
      </c>
      <c r="R24" s="9">
        <f t="shared" si="0"/>
        <v>9769429020</v>
      </c>
    </row>
    <row r="25" spans="1:18" ht="21.75" customHeight="1" x14ac:dyDescent="0.2">
      <c r="A25" s="76" t="s">
        <v>92</v>
      </c>
      <c r="B25" s="76"/>
      <c r="D25" s="9">
        <v>0</v>
      </c>
      <c r="F25" s="9">
        <v>3444375594</v>
      </c>
      <c r="H25" s="9">
        <v>0</v>
      </c>
      <c r="J25" s="9">
        <v>3444375594</v>
      </c>
      <c r="L25" s="9">
        <v>0</v>
      </c>
      <c r="N25" s="9">
        <v>22490922781</v>
      </c>
      <c r="P25" s="9">
        <v>0</v>
      </c>
      <c r="R25" s="9">
        <f t="shared" si="0"/>
        <v>22490922781</v>
      </c>
    </row>
    <row r="26" spans="1:18" ht="21.75" customHeight="1" x14ac:dyDescent="0.2">
      <c r="A26" s="76" t="s">
        <v>101</v>
      </c>
      <c r="B26" s="76"/>
      <c r="D26" s="9">
        <v>0</v>
      </c>
      <c r="F26" s="9">
        <v>145741900</v>
      </c>
      <c r="H26" s="9">
        <v>0</v>
      </c>
      <c r="J26" s="9">
        <v>145741900</v>
      </c>
      <c r="L26" s="9">
        <v>0</v>
      </c>
      <c r="N26" s="9">
        <v>1773193111</v>
      </c>
      <c r="P26" s="9">
        <v>0</v>
      </c>
      <c r="R26" s="9">
        <f t="shared" si="0"/>
        <v>1773193111</v>
      </c>
    </row>
    <row r="27" spans="1:18" ht="21.75" customHeight="1" x14ac:dyDescent="0.2">
      <c r="A27" s="86" t="s">
        <v>88</v>
      </c>
      <c r="B27" s="86"/>
      <c r="D27" s="55">
        <v>0</v>
      </c>
      <c r="F27" s="55">
        <v>61004679852</v>
      </c>
      <c r="G27" s="53"/>
      <c r="H27" s="55">
        <v>0</v>
      </c>
      <c r="I27" s="53"/>
      <c r="J27" s="55">
        <v>61004679852</v>
      </c>
      <c r="K27" s="53"/>
      <c r="L27" s="55">
        <v>354098792572</v>
      </c>
      <c r="M27" s="53"/>
      <c r="N27" s="55">
        <v>87864932878</v>
      </c>
      <c r="O27" s="53"/>
      <c r="P27" s="55">
        <v>0</v>
      </c>
      <c r="Q27" s="53"/>
      <c r="R27" s="55">
        <f>L27+N27+P27</f>
        <v>441963725450</v>
      </c>
    </row>
    <row r="28" spans="1:18" ht="21.75" customHeight="1" x14ac:dyDescent="0.2">
      <c r="A28" s="86" t="s">
        <v>291</v>
      </c>
      <c r="B28" s="86"/>
      <c r="D28" s="55"/>
      <c r="F28" s="55"/>
      <c r="H28" s="55"/>
      <c r="J28" s="55"/>
      <c r="L28" s="55">
        <v>781791262660</v>
      </c>
      <c r="N28" s="55"/>
      <c r="P28" s="55"/>
      <c r="R28" s="55">
        <f>L28+N28+P28</f>
        <v>781791262660</v>
      </c>
    </row>
    <row r="29" spans="1:18" ht="21.75" customHeight="1" x14ac:dyDescent="0.2">
      <c r="A29" s="86" t="s">
        <v>292</v>
      </c>
      <c r="B29" s="86"/>
      <c r="D29" s="55"/>
      <c r="F29" s="55"/>
      <c r="H29" s="55"/>
      <c r="J29" s="55"/>
      <c r="L29" s="55">
        <v>174521162610</v>
      </c>
      <c r="N29" s="55"/>
      <c r="P29" s="55"/>
      <c r="R29" s="55">
        <f>L29+N29+P29</f>
        <v>174521162610</v>
      </c>
    </row>
    <row r="30" spans="1:18" ht="21.75" customHeight="1" x14ac:dyDescent="0.2">
      <c r="A30" s="78" t="s">
        <v>293</v>
      </c>
      <c r="B30" s="78"/>
      <c r="D30" s="55"/>
      <c r="F30" s="55"/>
      <c r="H30" s="55"/>
      <c r="J30" s="55"/>
      <c r="L30" s="55">
        <v>10000000000</v>
      </c>
      <c r="N30" s="55"/>
      <c r="P30" s="55"/>
      <c r="R30" s="42">
        <f>L30+N30+P30</f>
        <v>10000000000</v>
      </c>
    </row>
    <row r="31" spans="1:18" ht="21.75" customHeight="1" x14ac:dyDescent="0.2">
      <c r="A31" s="80" t="s">
        <v>31</v>
      </c>
      <c r="B31" s="80"/>
      <c r="D31" s="16">
        <v>-351695058191</v>
      </c>
      <c r="F31" s="16">
        <v>368577207263</v>
      </c>
      <c r="H31" s="16">
        <v>14278694375</v>
      </c>
      <c r="J31" s="16">
        <v>31160843447</v>
      </c>
      <c r="L31" s="16">
        <f>SUM(L9:L30)</f>
        <v>2566986555865</v>
      </c>
      <c r="N31" s="16">
        <f>SUM(N9:N27)</f>
        <v>-942172617930</v>
      </c>
      <c r="P31" s="16">
        <f>SUM(P9:P30)</f>
        <v>-34925213187</v>
      </c>
      <c r="R31" s="41">
        <f>SUM(R9:R30)</f>
        <v>1589888724748</v>
      </c>
    </row>
  </sheetData>
  <mergeCells count="30">
    <mergeCell ref="A31:B31"/>
    <mergeCell ref="A23:B23"/>
    <mergeCell ref="A24:B24"/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Q30"/>
  <sheetViews>
    <sheetView rightToLeft="1" view="pageBreakPreview" zoomScaleNormal="100" zoomScaleSheetLayoutView="100" workbookViewId="0">
      <selection activeCell="M43" sqref="M43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4.45" customHeight="1" x14ac:dyDescent="0.2"/>
    <row r="5" spans="1:17" ht="14.45" customHeight="1" x14ac:dyDescent="0.2">
      <c r="A5" s="1" t="s">
        <v>214</v>
      </c>
      <c r="B5" s="71" t="s">
        <v>215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29.1" customHeight="1" x14ac:dyDescent="0.2">
      <c r="M6" s="87" t="s">
        <v>216</v>
      </c>
      <c r="Q6" s="87" t="s">
        <v>217</v>
      </c>
    </row>
    <row r="7" spans="1:17" ht="14.45" customHeight="1" x14ac:dyDescent="0.2">
      <c r="A7" s="72" t="s">
        <v>218</v>
      </c>
      <c r="B7" s="72"/>
      <c r="D7" s="2" t="s">
        <v>219</v>
      </c>
      <c r="F7" s="2" t="s">
        <v>220</v>
      </c>
      <c r="H7" s="2" t="s">
        <v>44</v>
      </c>
      <c r="J7" s="72" t="s">
        <v>221</v>
      </c>
      <c r="K7" s="72"/>
      <c r="M7" s="87"/>
      <c r="O7" s="2" t="s">
        <v>222</v>
      </c>
      <c r="Q7" s="87"/>
    </row>
    <row r="8" spans="1:17" ht="14.45" customHeight="1" x14ac:dyDescent="0.2">
      <c r="A8" s="73" t="s">
        <v>223</v>
      </c>
      <c r="B8" s="91"/>
      <c r="D8" s="73" t="s">
        <v>224</v>
      </c>
      <c r="F8" s="4" t="s">
        <v>225</v>
      </c>
      <c r="H8" s="3"/>
      <c r="J8" s="3"/>
      <c r="K8" s="3"/>
      <c r="M8" s="3"/>
      <c r="O8" s="3"/>
      <c r="Q8" s="3"/>
    </row>
    <row r="9" spans="1:17" ht="14.45" customHeight="1" x14ac:dyDescent="0.2">
      <c r="A9" s="72"/>
      <c r="B9" s="72"/>
      <c r="D9" s="72"/>
      <c r="F9" s="4" t="s">
        <v>226</v>
      </c>
    </row>
    <row r="10" spans="1:17" ht="14.45" customHeight="1" x14ac:dyDescent="0.2">
      <c r="A10" s="73" t="s">
        <v>223</v>
      </c>
      <c r="B10" s="91"/>
      <c r="D10" s="73" t="s">
        <v>227</v>
      </c>
      <c r="F10" s="4" t="s">
        <v>225</v>
      </c>
    </row>
    <row r="11" spans="1:17" ht="14.45" customHeight="1" x14ac:dyDescent="0.2">
      <c r="A11" s="72"/>
      <c r="B11" s="72"/>
      <c r="D11" s="72"/>
      <c r="F11" s="4" t="s">
        <v>228</v>
      </c>
    </row>
    <row r="12" spans="1:17" ht="82.5" customHeight="1" x14ac:dyDescent="0.2">
      <c r="A12" s="88" t="s">
        <v>229</v>
      </c>
      <c r="B12" s="88"/>
      <c r="D12" s="19" t="s">
        <v>230</v>
      </c>
      <c r="F12" s="4" t="s">
        <v>231</v>
      </c>
    </row>
    <row r="13" spans="1:17" ht="14.45" customHeight="1" x14ac:dyDescent="0.2">
      <c r="A13" s="88" t="s">
        <v>148</v>
      </c>
      <c r="B13" s="89"/>
      <c r="D13" s="88" t="s">
        <v>148</v>
      </c>
      <c r="F13" s="4" t="s">
        <v>232</v>
      </c>
    </row>
    <row r="14" spans="1:17" ht="14.45" customHeight="1" x14ac:dyDescent="0.2">
      <c r="A14" s="90"/>
      <c r="B14" s="90"/>
      <c r="D14" s="90"/>
      <c r="F14" s="4" t="s">
        <v>233</v>
      </c>
    </row>
    <row r="15" spans="1:17" ht="14.45" customHeight="1" x14ac:dyDescent="0.2">
      <c r="A15" s="90"/>
      <c r="B15" s="90"/>
      <c r="D15" s="90"/>
      <c r="F15" s="4" t="s">
        <v>234</v>
      </c>
    </row>
    <row r="16" spans="1:17" ht="14.45" customHeight="1" x14ac:dyDescent="0.2">
      <c r="A16" s="87"/>
      <c r="B16" s="87"/>
      <c r="D16" s="87"/>
      <c r="F16" s="4" t="s">
        <v>235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72" t="s">
        <v>236</v>
      </c>
      <c r="B18" s="72"/>
      <c r="C18" s="72"/>
      <c r="D18" s="72"/>
      <c r="E18" s="72"/>
      <c r="F18" s="72"/>
      <c r="G18" s="72"/>
      <c r="H18" s="72"/>
      <c r="I18" s="72"/>
      <c r="J18" s="7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9" scale="9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18"/>
  <sheetViews>
    <sheetView rightToLeft="1" topLeftCell="A6" zoomScaleNormal="100" workbookViewId="0">
      <selection activeCell="H18" sqref="H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45" customHeight="1" x14ac:dyDescent="0.2"/>
    <row r="5" spans="1:10" ht="14.45" customHeight="1" x14ac:dyDescent="0.2">
      <c r="A5" s="1" t="s">
        <v>237</v>
      </c>
      <c r="B5" s="71" t="s">
        <v>238</v>
      </c>
      <c r="C5" s="71"/>
      <c r="D5" s="71"/>
      <c r="E5" s="71"/>
      <c r="F5" s="71"/>
      <c r="G5" s="71"/>
      <c r="H5" s="71"/>
      <c r="I5" s="71"/>
      <c r="J5" s="71"/>
    </row>
    <row r="6" spans="1:10" ht="14.45" customHeight="1" x14ac:dyDescent="0.2">
      <c r="D6" s="72" t="s">
        <v>193</v>
      </c>
      <c r="E6" s="72"/>
      <c r="F6" s="72"/>
      <c r="H6" s="72" t="s">
        <v>194</v>
      </c>
      <c r="I6" s="72"/>
      <c r="J6" s="72"/>
    </row>
    <row r="7" spans="1:10" ht="36.4" customHeight="1" x14ac:dyDescent="0.2">
      <c r="A7" s="72" t="s">
        <v>239</v>
      </c>
      <c r="B7" s="72"/>
      <c r="D7" s="19" t="s">
        <v>240</v>
      </c>
      <c r="E7" s="3"/>
      <c r="F7" s="19" t="s">
        <v>241</v>
      </c>
      <c r="H7" s="19" t="s">
        <v>240</v>
      </c>
      <c r="I7" s="3"/>
      <c r="J7" s="19" t="s">
        <v>241</v>
      </c>
    </row>
    <row r="8" spans="1:10" ht="21.75" customHeight="1" x14ac:dyDescent="0.45">
      <c r="B8" s="34" t="s">
        <v>156</v>
      </c>
      <c r="D8" s="33">
        <v>131054086435</v>
      </c>
      <c r="E8" s="33"/>
      <c r="F8" s="33"/>
      <c r="G8" s="33"/>
      <c r="H8" s="33">
        <v>539861635393</v>
      </c>
    </row>
    <row r="9" spans="1:10" ht="21.75" customHeight="1" x14ac:dyDescent="0.45">
      <c r="B9" s="34" t="s">
        <v>172</v>
      </c>
      <c r="D9" s="33">
        <v>147604562787</v>
      </c>
      <c r="E9" s="33"/>
      <c r="F9" s="33"/>
      <c r="G9" s="33"/>
      <c r="H9" s="33">
        <v>281789550831</v>
      </c>
    </row>
    <row r="10" spans="1:10" ht="21.75" customHeight="1" x14ac:dyDescent="0.45">
      <c r="B10" s="34" t="s">
        <v>158</v>
      </c>
      <c r="D10" s="33">
        <v>130793201706</v>
      </c>
      <c r="E10" s="33"/>
      <c r="F10" s="33"/>
      <c r="G10" s="33"/>
      <c r="H10" s="33">
        <v>430340949546</v>
      </c>
    </row>
    <row r="11" spans="1:10" ht="21.75" customHeight="1" x14ac:dyDescent="0.45">
      <c r="B11" s="34" t="s">
        <v>169</v>
      </c>
      <c r="D11" s="33">
        <v>152763106230</v>
      </c>
      <c r="E11" s="33"/>
      <c r="F11" s="33"/>
      <c r="G11" s="33"/>
      <c r="H11" s="33">
        <v>581993378587</v>
      </c>
    </row>
    <row r="12" spans="1:10" ht="21.75" customHeight="1" x14ac:dyDescent="0.45">
      <c r="B12" s="34" t="s">
        <v>173</v>
      </c>
      <c r="D12" s="33">
        <v>194364994256</v>
      </c>
      <c r="E12" s="33"/>
      <c r="F12" s="33"/>
      <c r="G12" s="33"/>
      <c r="H12" s="33">
        <v>486272414903</v>
      </c>
    </row>
    <row r="13" spans="1:10" ht="21.75" customHeight="1" x14ac:dyDescent="0.45">
      <c r="B13" s="34" t="s">
        <v>160</v>
      </c>
      <c r="D13" s="33">
        <v>2263</v>
      </c>
      <c r="E13" s="33"/>
      <c r="F13" s="33"/>
      <c r="G13" s="33"/>
      <c r="H13" s="33">
        <v>8777</v>
      </c>
    </row>
    <row r="14" spans="1:10" ht="21.75" customHeight="1" x14ac:dyDescent="0.45">
      <c r="B14" s="34" t="s">
        <v>163</v>
      </c>
      <c r="D14" s="33">
        <v>119058</v>
      </c>
      <c r="E14" s="33"/>
      <c r="F14" s="33"/>
      <c r="G14" s="33"/>
      <c r="H14" s="33">
        <v>121598</v>
      </c>
    </row>
    <row r="15" spans="1:10" ht="21.75" customHeight="1" x14ac:dyDescent="0.45">
      <c r="B15" s="34" t="s">
        <v>168</v>
      </c>
      <c r="D15" s="33">
        <v>27495</v>
      </c>
      <c r="E15" s="33"/>
      <c r="F15" s="33"/>
      <c r="G15" s="33"/>
      <c r="H15" s="33">
        <v>81358</v>
      </c>
    </row>
    <row r="16" spans="1:10" ht="21.75" customHeight="1" x14ac:dyDescent="0.45">
      <c r="B16" s="34" t="s">
        <v>167</v>
      </c>
      <c r="D16" s="33">
        <v>6389044689</v>
      </c>
      <c r="E16" s="33"/>
      <c r="F16" s="33"/>
      <c r="G16" s="33"/>
      <c r="H16" s="33">
        <v>106566005356</v>
      </c>
    </row>
    <row r="17" spans="1:10" ht="21.75" customHeight="1" x14ac:dyDescent="0.45">
      <c r="B17" s="34" t="s">
        <v>166</v>
      </c>
      <c r="D17" s="33">
        <v>194884</v>
      </c>
      <c r="E17" s="33"/>
      <c r="F17" s="33"/>
      <c r="G17" s="33"/>
      <c r="H17" s="33">
        <v>632616</v>
      </c>
    </row>
    <row r="18" spans="1:10" ht="21.75" customHeight="1" thickBot="1" x14ac:dyDescent="0.25">
      <c r="A18" s="80" t="s">
        <v>31</v>
      </c>
      <c r="B18" s="80"/>
      <c r="D18" s="16">
        <f>SUM(D8:D17)</f>
        <v>762969339803</v>
      </c>
      <c r="F18" s="16"/>
      <c r="H18" s="16">
        <f>SUM(H8:H17)</f>
        <v>2426824778965</v>
      </c>
      <c r="J18" s="16"/>
    </row>
  </sheetData>
  <mergeCells count="8">
    <mergeCell ref="A18:B18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1"/>
  <sheetViews>
    <sheetView rightToLeft="1" zoomScaleNormal="100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174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1" t="s">
        <v>242</v>
      </c>
      <c r="B5" s="71" t="s">
        <v>189</v>
      </c>
      <c r="C5" s="71"/>
      <c r="D5" s="71"/>
      <c r="E5" s="71"/>
      <c r="F5" s="71"/>
    </row>
    <row r="6" spans="1:6" ht="14.45" customHeight="1" x14ac:dyDescent="0.2">
      <c r="D6" s="2" t="s">
        <v>193</v>
      </c>
      <c r="F6" s="2" t="s">
        <v>9</v>
      </c>
    </row>
    <row r="7" spans="1:6" ht="14.45" customHeight="1" x14ac:dyDescent="0.2">
      <c r="A7" s="72" t="s">
        <v>189</v>
      </c>
      <c r="B7" s="72"/>
      <c r="D7" s="4" t="s">
        <v>153</v>
      </c>
      <c r="F7" s="4" t="s">
        <v>153</v>
      </c>
    </row>
    <row r="8" spans="1:6" ht="21.75" customHeight="1" x14ac:dyDescent="0.2">
      <c r="A8" s="74" t="s">
        <v>189</v>
      </c>
      <c r="B8" s="74"/>
      <c r="D8" s="51">
        <v>37083</v>
      </c>
      <c r="F8" s="51">
        <v>2230961</v>
      </c>
    </row>
    <row r="9" spans="1:6" ht="21.75" customHeight="1" x14ac:dyDescent="0.2">
      <c r="A9" s="76" t="s">
        <v>243</v>
      </c>
      <c r="B9" s="76"/>
      <c r="D9" s="49">
        <v>0</v>
      </c>
      <c r="F9" s="49">
        <v>2515682067</v>
      </c>
    </row>
    <row r="10" spans="1:6" ht="21.75" customHeight="1" x14ac:dyDescent="0.2">
      <c r="A10" s="78" t="s">
        <v>244</v>
      </c>
      <c r="B10" s="78"/>
      <c r="D10" s="50">
        <v>29218950</v>
      </c>
      <c r="F10" s="50">
        <v>545504410</v>
      </c>
    </row>
    <row r="11" spans="1:6" ht="21.75" customHeight="1" x14ac:dyDescent="0.2">
      <c r="A11" s="80" t="s">
        <v>31</v>
      </c>
      <c r="B11" s="80"/>
      <c r="D11" s="48">
        <f>SUM(D8:D10)</f>
        <v>29256033</v>
      </c>
      <c r="F11" s="48">
        <f>SUM(F8:F10)</f>
        <v>3063417438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1"/>
  <sheetViews>
    <sheetView rightToLeft="1" zoomScaleNormal="100" workbookViewId="0">
      <selection activeCell="O11" sqref="O1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425781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1" t="s">
        <v>196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14.45" customHeight="1" x14ac:dyDescent="0.2">
      <c r="A6" s="72" t="s">
        <v>33</v>
      </c>
      <c r="C6" s="72" t="s">
        <v>245</v>
      </c>
      <c r="D6" s="72"/>
      <c r="E6" s="72"/>
      <c r="F6" s="72"/>
      <c r="G6" s="72"/>
      <c r="I6" s="72" t="s">
        <v>193</v>
      </c>
      <c r="J6" s="72"/>
      <c r="K6" s="72"/>
      <c r="L6" s="72"/>
      <c r="M6" s="72"/>
      <c r="O6" s="72" t="s">
        <v>194</v>
      </c>
      <c r="P6" s="72"/>
      <c r="Q6" s="72"/>
      <c r="R6" s="72"/>
      <c r="S6" s="72"/>
    </row>
    <row r="7" spans="1:19" ht="38.25" customHeight="1" x14ac:dyDescent="0.2">
      <c r="A7" s="72"/>
      <c r="C7" s="19" t="s">
        <v>246</v>
      </c>
      <c r="D7" s="3"/>
      <c r="E7" s="19" t="s">
        <v>247</v>
      </c>
      <c r="F7" s="3"/>
      <c r="G7" s="19" t="s">
        <v>248</v>
      </c>
      <c r="I7" s="19" t="s">
        <v>249</v>
      </c>
      <c r="J7" s="3"/>
      <c r="K7" s="19" t="s">
        <v>250</v>
      </c>
      <c r="L7" s="3"/>
      <c r="M7" s="19" t="s">
        <v>251</v>
      </c>
      <c r="O7" s="19" t="s">
        <v>249</v>
      </c>
      <c r="P7" s="3"/>
      <c r="Q7" s="19" t="s">
        <v>250</v>
      </c>
      <c r="R7" s="3"/>
      <c r="S7" s="19" t="s">
        <v>251</v>
      </c>
    </row>
    <row r="8" spans="1:19" ht="21.75" customHeight="1" x14ac:dyDescent="0.2">
      <c r="A8" s="5" t="s">
        <v>30</v>
      </c>
      <c r="C8" s="5" t="s">
        <v>252</v>
      </c>
      <c r="E8" s="6">
        <v>8502639</v>
      </c>
      <c r="G8" s="6">
        <v>2320</v>
      </c>
      <c r="I8" s="6">
        <v>0</v>
      </c>
      <c r="K8" s="6">
        <v>0</v>
      </c>
      <c r="M8" s="6">
        <v>0</v>
      </c>
      <c r="O8" s="6">
        <v>19726122480</v>
      </c>
      <c r="Q8" s="6">
        <v>0</v>
      </c>
      <c r="S8" s="6">
        <v>19726122480</v>
      </c>
    </row>
    <row r="9" spans="1:19" ht="21.75" customHeight="1" x14ac:dyDescent="0.2">
      <c r="A9" s="8" t="s">
        <v>21</v>
      </c>
      <c r="C9" s="8" t="s">
        <v>253</v>
      </c>
      <c r="E9" s="9">
        <v>11000000</v>
      </c>
      <c r="G9" s="9">
        <v>625</v>
      </c>
      <c r="I9" s="9">
        <v>0</v>
      </c>
      <c r="K9" s="9">
        <v>0</v>
      </c>
      <c r="M9" s="9">
        <v>0</v>
      </c>
      <c r="O9" s="9">
        <v>6875000000</v>
      </c>
      <c r="Q9" s="9">
        <v>0</v>
      </c>
      <c r="S9" s="9">
        <v>6875000000</v>
      </c>
    </row>
    <row r="10" spans="1:19" ht="21.75" customHeight="1" x14ac:dyDescent="0.2">
      <c r="A10" s="11" t="s">
        <v>19</v>
      </c>
      <c r="C10" s="11" t="s">
        <v>7</v>
      </c>
      <c r="E10" s="13">
        <v>32163634</v>
      </c>
      <c r="G10" s="13">
        <v>400</v>
      </c>
      <c r="I10" s="13">
        <v>0</v>
      </c>
      <c r="K10" s="13">
        <v>0</v>
      </c>
      <c r="M10" s="13">
        <v>0</v>
      </c>
      <c r="O10" s="13">
        <v>12865453600</v>
      </c>
      <c r="Q10" s="13">
        <v>1644687617</v>
      </c>
      <c r="S10" s="13">
        <v>11220765983</v>
      </c>
    </row>
    <row r="11" spans="1:19" ht="21.75" customHeight="1" x14ac:dyDescent="0.2">
      <c r="A11" s="15" t="s">
        <v>31</v>
      </c>
      <c r="C11" s="16"/>
      <c r="E11" s="16"/>
      <c r="G11" s="16"/>
      <c r="I11" s="16">
        <v>0</v>
      </c>
      <c r="K11" s="16">
        <v>0</v>
      </c>
      <c r="M11" s="16">
        <v>0</v>
      </c>
      <c r="O11" s="16">
        <f>SUM(O8:O10)</f>
        <v>39466576080</v>
      </c>
      <c r="Q11" s="16">
        <f>SUM(Q8:Q10)</f>
        <v>1644687617</v>
      </c>
      <c r="S11" s="16">
        <f>SUM(S8:S10)</f>
        <v>37821888463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K7"/>
  <sheetViews>
    <sheetView rightToLeft="1" view="pageBreakPreview" zoomScale="60" zoomScaleNormal="100" workbookViewId="0">
      <selection activeCell="N58" sqref="N5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4.45" customHeight="1" x14ac:dyDescent="0.2"/>
    <row r="5" spans="1:11" ht="14.45" customHeight="1" x14ac:dyDescent="0.2">
      <c r="A5" s="71" t="s">
        <v>206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4.45" customHeight="1" x14ac:dyDescent="0.2">
      <c r="I6" s="2" t="s">
        <v>193</v>
      </c>
      <c r="K6" s="2" t="s">
        <v>194</v>
      </c>
    </row>
    <row r="7" spans="1:11" ht="42" customHeight="1" x14ac:dyDescent="0.2">
      <c r="A7" s="2" t="s">
        <v>254</v>
      </c>
      <c r="C7" s="18" t="s">
        <v>255</v>
      </c>
      <c r="E7" s="18" t="s">
        <v>256</v>
      </c>
      <c r="G7" s="18" t="s">
        <v>257</v>
      </c>
      <c r="I7" s="19" t="s">
        <v>258</v>
      </c>
      <c r="K7" s="19" t="s">
        <v>258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9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24"/>
  <sheetViews>
    <sheetView rightToLeft="1" topLeftCell="A7" zoomScaleNormal="100" workbookViewId="0">
      <selection activeCell="W26" sqref="W2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8.7109375" bestFit="1" customWidth="1"/>
    <col min="11" max="11" width="1.28515625" customWidth="1"/>
    <col min="12" max="12" width="10.42578125" customWidth="1"/>
    <col min="13" max="13" width="1.28515625" customWidth="1"/>
    <col min="14" max="14" width="18.7109375" bestFit="1" customWidth="1"/>
    <col min="15" max="15" width="1.28515625" customWidth="1"/>
    <col min="16" max="16" width="19.140625" bestFit="1" customWidth="1"/>
    <col min="17" max="17" width="1.28515625" customWidth="1"/>
    <col min="18" max="18" width="10.42578125" customWidth="1"/>
    <col min="19" max="19" width="1.28515625" customWidth="1"/>
    <col min="20" max="20" width="19.140625" bestFit="1" customWidth="1"/>
    <col min="21" max="21" width="0.28515625" customWidth="1"/>
  </cols>
  <sheetData>
    <row r="1" spans="1:2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14.45" customHeight="1" x14ac:dyDescent="0.2"/>
    <row r="5" spans="1:20" ht="14.45" customHeight="1" x14ac:dyDescent="0.2">
      <c r="A5" s="71" t="s">
        <v>259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4.45" customHeight="1" x14ac:dyDescent="0.2">
      <c r="A6" s="72" t="s">
        <v>177</v>
      </c>
      <c r="J6" s="72" t="s">
        <v>193</v>
      </c>
      <c r="K6" s="72"/>
      <c r="L6" s="72"/>
      <c r="M6" s="72"/>
      <c r="N6" s="72"/>
      <c r="P6" s="72" t="s">
        <v>194</v>
      </c>
      <c r="Q6" s="72"/>
      <c r="R6" s="72"/>
      <c r="S6" s="72"/>
      <c r="T6" s="72"/>
    </row>
    <row r="7" spans="1:20" ht="29.1" customHeight="1" x14ac:dyDescent="0.2">
      <c r="A7" s="72"/>
      <c r="C7" s="18" t="s">
        <v>260</v>
      </c>
      <c r="E7" s="87" t="s">
        <v>86</v>
      </c>
      <c r="F7" s="87"/>
      <c r="H7" s="18" t="s">
        <v>261</v>
      </c>
      <c r="J7" s="19" t="s">
        <v>262</v>
      </c>
      <c r="K7" s="3"/>
      <c r="L7" s="19" t="s">
        <v>250</v>
      </c>
      <c r="M7" s="3"/>
      <c r="N7" s="19" t="s">
        <v>263</v>
      </c>
      <c r="P7" s="19" t="s">
        <v>262</v>
      </c>
      <c r="Q7" s="3"/>
      <c r="R7" s="19" t="s">
        <v>250</v>
      </c>
      <c r="S7" s="3"/>
      <c r="T7" s="19" t="s">
        <v>263</v>
      </c>
    </row>
    <row r="8" spans="1:20" ht="21.75" customHeight="1" x14ac:dyDescent="0.2">
      <c r="A8" s="5" t="s">
        <v>136</v>
      </c>
      <c r="C8" s="3"/>
      <c r="E8" s="5" t="s">
        <v>138</v>
      </c>
      <c r="F8" s="3"/>
      <c r="H8" s="7">
        <v>23</v>
      </c>
      <c r="J8" s="6">
        <v>26234715615</v>
      </c>
      <c r="L8" s="6">
        <v>0</v>
      </c>
      <c r="N8" s="6">
        <v>26234715615</v>
      </c>
      <c r="P8" s="6">
        <v>45023442182</v>
      </c>
      <c r="R8" s="6">
        <v>0</v>
      </c>
      <c r="T8" s="6">
        <v>45023442182</v>
      </c>
    </row>
    <row r="9" spans="1:20" ht="21.75" customHeight="1" x14ac:dyDescent="0.2">
      <c r="A9" s="8" t="s">
        <v>133</v>
      </c>
      <c r="E9" s="8" t="s">
        <v>135</v>
      </c>
      <c r="H9" s="10">
        <v>23</v>
      </c>
      <c r="J9" s="9">
        <v>-510891390204</v>
      </c>
      <c r="L9" s="9">
        <v>0</v>
      </c>
      <c r="N9" s="9">
        <v>-510891390204</v>
      </c>
      <c r="P9" s="9">
        <v>737678687235</v>
      </c>
      <c r="R9" s="9">
        <v>0</v>
      </c>
      <c r="T9" s="9">
        <v>737678687235</v>
      </c>
    </row>
    <row r="10" spans="1:20" ht="21.75" customHeight="1" x14ac:dyDescent="0.2">
      <c r="A10" s="8" t="s">
        <v>130</v>
      </c>
      <c r="E10" s="8" t="s">
        <v>132</v>
      </c>
      <c r="H10" s="10">
        <v>23</v>
      </c>
      <c r="J10" s="9">
        <v>33153038950</v>
      </c>
      <c r="L10" s="9">
        <v>0</v>
      </c>
      <c r="N10" s="9">
        <v>33153038950</v>
      </c>
      <c r="P10" s="9">
        <v>97617091638</v>
      </c>
      <c r="R10" s="9">
        <v>0</v>
      </c>
      <c r="T10" s="9">
        <v>97617091638</v>
      </c>
    </row>
    <row r="11" spans="1:20" ht="21.75" customHeight="1" x14ac:dyDescent="0.2">
      <c r="A11" s="8" t="s">
        <v>115</v>
      </c>
      <c r="E11" s="8" t="s">
        <v>117</v>
      </c>
      <c r="H11" s="10">
        <v>26</v>
      </c>
      <c r="J11" s="9">
        <v>22799803991</v>
      </c>
      <c r="L11" s="9">
        <v>0</v>
      </c>
      <c r="N11" s="9">
        <v>22799803991</v>
      </c>
      <c r="P11" s="9">
        <v>66065066231</v>
      </c>
      <c r="R11" s="9">
        <v>0</v>
      </c>
      <c r="T11" s="9">
        <v>66065066231</v>
      </c>
    </row>
    <row r="12" spans="1:20" ht="21.75" customHeight="1" x14ac:dyDescent="0.2">
      <c r="A12" s="8" t="s">
        <v>127</v>
      </c>
      <c r="E12" s="8" t="s">
        <v>129</v>
      </c>
      <c r="H12" s="10">
        <v>20.5</v>
      </c>
      <c r="J12" s="9">
        <v>19966775576</v>
      </c>
      <c r="L12" s="9">
        <v>0</v>
      </c>
      <c r="N12" s="9">
        <v>19966775576</v>
      </c>
      <c r="P12" s="9">
        <v>63340063781</v>
      </c>
      <c r="R12" s="9">
        <v>0</v>
      </c>
      <c r="T12" s="9">
        <v>63340063781</v>
      </c>
    </row>
    <row r="13" spans="1:20" ht="21.75" customHeight="1" x14ac:dyDescent="0.2">
      <c r="A13" s="8" t="s">
        <v>124</v>
      </c>
      <c r="E13" s="8" t="s">
        <v>126</v>
      </c>
      <c r="H13" s="10">
        <v>20.5</v>
      </c>
      <c r="J13" s="9">
        <v>1138717744</v>
      </c>
      <c r="L13" s="9">
        <v>0</v>
      </c>
      <c r="N13" s="9">
        <v>1138717744</v>
      </c>
      <c r="P13" s="9">
        <v>37404751821</v>
      </c>
      <c r="R13" s="9">
        <v>0</v>
      </c>
      <c r="T13" s="9">
        <v>37404751821</v>
      </c>
    </row>
    <row r="14" spans="1:20" ht="21.75" customHeight="1" x14ac:dyDescent="0.2">
      <c r="A14" s="8" t="s">
        <v>213</v>
      </c>
      <c r="E14" s="8" t="s">
        <v>264</v>
      </c>
      <c r="H14" s="10">
        <v>20.5</v>
      </c>
      <c r="J14" s="9">
        <v>0</v>
      </c>
      <c r="L14" s="9">
        <v>0</v>
      </c>
      <c r="N14" s="9">
        <v>0</v>
      </c>
      <c r="P14" s="9">
        <v>17506126473</v>
      </c>
      <c r="R14" s="9">
        <v>0</v>
      </c>
      <c r="T14" s="9">
        <v>17506126473</v>
      </c>
    </row>
    <row r="15" spans="1:20" ht="21.75" customHeight="1" x14ac:dyDescent="0.2">
      <c r="A15" s="8" t="s">
        <v>121</v>
      </c>
      <c r="E15" s="8" t="s">
        <v>123</v>
      </c>
      <c r="H15" s="10">
        <v>20.5</v>
      </c>
      <c r="J15" s="9">
        <v>7135043165</v>
      </c>
      <c r="L15" s="9">
        <v>0</v>
      </c>
      <c r="N15" s="9">
        <v>7135043165</v>
      </c>
      <c r="P15" s="9">
        <v>20847487061</v>
      </c>
      <c r="R15" s="9">
        <v>0</v>
      </c>
      <c r="T15" s="9">
        <v>20847487061</v>
      </c>
    </row>
    <row r="16" spans="1:20" ht="21.75" customHeight="1" x14ac:dyDescent="0.2">
      <c r="A16" s="8" t="s">
        <v>212</v>
      </c>
      <c r="E16" s="8" t="s">
        <v>265</v>
      </c>
      <c r="H16" s="10">
        <v>21</v>
      </c>
      <c r="J16" s="9">
        <v>0</v>
      </c>
      <c r="L16" s="9">
        <v>0</v>
      </c>
      <c r="N16" s="9">
        <v>0</v>
      </c>
      <c r="P16" s="9">
        <v>11689983445</v>
      </c>
      <c r="R16" s="9">
        <v>0</v>
      </c>
      <c r="T16" s="9">
        <v>11689983445</v>
      </c>
    </row>
    <row r="17" spans="1:20" ht="21.75" customHeight="1" x14ac:dyDescent="0.2">
      <c r="A17" s="8" t="s">
        <v>118</v>
      </c>
      <c r="E17" s="8" t="s">
        <v>120</v>
      </c>
      <c r="H17" s="10">
        <v>18</v>
      </c>
      <c r="J17" s="9">
        <v>3379991308</v>
      </c>
      <c r="L17" s="9">
        <v>0</v>
      </c>
      <c r="N17" s="9">
        <v>3379991308</v>
      </c>
      <c r="P17" s="9">
        <v>9827889253</v>
      </c>
      <c r="R17" s="9">
        <v>0</v>
      </c>
      <c r="T17" s="9">
        <v>9827889253</v>
      </c>
    </row>
    <row r="18" spans="1:20" ht="21.75" customHeight="1" x14ac:dyDescent="0.2">
      <c r="A18" s="8" t="s">
        <v>110</v>
      </c>
      <c r="E18" s="8" t="s">
        <v>109</v>
      </c>
      <c r="H18" s="10">
        <v>18</v>
      </c>
      <c r="J18" s="9">
        <v>17006472070</v>
      </c>
      <c r="L18" s="9">
        <v>0</v>
      </c>
      <c r="N18" s="9">
        <v>17006472070</v>
      </c>
      <c r="P18" s="9">
        <v>55422471092</v>
      </c>
      <c r="R18" s="9">
        <v>0</v>
      </c>
      <c r="T18" s="9">
        <v>55422471092</v>
      </c>
    </row>
    <row r="19" spans="1:20" ht="21.75" customHeight="1" x14ac:dyDescent="0.2">
      <c r="A19" s="52" t="s">
        <v>112</v>
      </c>
      <c r="C19" s="53"/>
      <c r="D19" s="53"/>
      <c r="E19" s="52" t="s">
        <v>114</v>
      </c>
      <c r="F19" s="53"/>
      <c r="G19" s="53"/>
      <c r="H19" s="54">
        <v>18</v>
      </c>
      <c r="I19" s="53"/>
      <c r="J19" s="55">
        <v>28381773594</v>
      </c>
      <c r="K19" s="53"/>
      <c r="L19" s="55">
        <v>0</v>
      </c>
      <c r="M19" s="53"/>
      <c r="N19" s="55">
        <v>28381773594</v>
      </c>
      <c r="O19" s="53"/>
      <c r="P19" s="55">
        <v>84152277813</v>
      </c>
      <c r="Q19" s="53"/>
      <c r="R19" s="55">
        <v>0</v>
      </c>
      <c r="S19" s="53"/>
      <c r="T19" s="55">
        <v>84152277813</v>
      </c>
    </row>
    <row r="20" spans="1:20" ht="21.75" customHeight="1" x14ac:dyDescent="0.2">
      <c r="A20" s="52" t="s">
        <v>290</v>
      </c>
      <c r="C20" s="53"/>
      <c r="E20" s="52"/>
      <c r="H20" s="54"/>
      <c r="J20" s="55"/>
      <c r="L20" s="55"/>
      <c r="N20" s="55"/>
      <c r="P20" s="55">
        <v>354098792572</v>
      </c>
      <c r="R20" s="55"/>
      <c r="T20" s="55">
        <v>354098792572</v>
      </c>
    </row>
    <row r="21" spans="1:20" ht="21.75" customHeight="1" x14ac:dyDescent="0.2">
      <c r="A21" s="15" t="s">
        <v>31</v>
      </c>
      <c r="C21" s="16"/>
      <c r="E21" s="16"/>
      <c r="H21" s="16"/>
      <c r="J21" s="16">
        <f>SUM(J8:J19)</f>
        <v>-351695058191</v>
      </c>
      <c r="L21" s="16">
        <v>0</v>
      </c>
      <c r="N21" s="16">
        <f>SUM(N8:N19)</f>
        <v>-351695058191</v>
      </c>
      <c r="P21" s="16">
        <f>SUM(P8:P20)</f>
        <v>1600674130597</v>
      </c>
      <c r="R21" s="16">
        <v>0</v>
      </c>
      <c r="T21" s="16">
        <f>SUM(T8:T20)</f>
        <v>1600674130597</v>
      </c>
    </row>
    <row r="23" spans="1:20" x14ac:dyDescent="0.2">
      <c r="T23" s="20">
        <v>1256394547040</v>
      </c>
    </row>
    <row r="24" spans="1:20" x14ac:dyDescent="0.2">
      <c r="T24" s="20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R21"/>
  <sheetViews>
    <sheetView rightToLeft="1" zoomScaleNormal="100" workbookViewId="0">
      <selection activeCell="I19" sqref="I19"/>
    </sheetView>
  </sheetViews>
  <sheetFormatPr defaultRowHeight="12.75" x14ac:dyDescent="0.2"/>
  <cols>
    <col min="1" max="1" width="39" customWidth="1"/>
    <col min="2" max="2" width="1.28515625" customWidth="1"/>
    <col min="3" max="3" width="17.28515625" bestFit="1" customWidth="1"/>
    <col min="4" max="4" width="1.28515625" customWidth="1"/>
    <col min="5" max="5" width="14.42578125" bestFit="1" customWidth="1"/>
    <col min="6" max="6" width="1.28515625" customWidth="1"/>
    <col min="7" max="7" width="16.28515625" bestFit="1" customWidth="1"/>
    <col min="8" max="8" width="1.28515625" customWidth="1"/>
    <col min="9" max="9" width="19" bestFit="1" customWidth="1"/>
    <col min="10" max="10" width="1.28515625" customWidth="1"/>
    <col min="11" max="11" width="14.7109375" bestFit="1" customWidth="1"/>
    <col min="12" max="12" width="1.28515625" customWidth="1"/>
    <col min="13" max="13" width="19.140625" bestFit="1" customWidth="1"/>
    <col min="14" max="14" width="0.28515625" customWidth="1"/>
    <col min="17" max="17" width="19.42578125" customWidth="1"/>
    <col min="18" max="18" width="12.7109375" bestFit="1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/>
    <row r="5" spans="1:13" ht="14.45" customHeight="1" x14ac:dyDescent="0.2">
      <c r="A5" s="71" t="s">
        <v>266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5" customHeight="1" x14ac:dyDescent="0.2">
      <c r="A6" s="72" t="s">
        <v>177</v>
      </c>
      <c r="C6" s="72" t="s">
        <v>193</v>
      </c>
      <c r="D6" s="72"/>
      <c r="E6" s="72"/>
      <c r="F6" s="72"/>
      <c r="G6" s="72"/>
      <c r="I6" s="72" t="s">
        <v>194</v>
      </c>
      <c r="J6" s="72"/>
      <c r="K6" s="72"/>
      <c r="L6" s="72"/>
      <c r="M6" s="72"/>
    </row>
    <row r="7" spans="1:13" ht="29.1" customHeight="1" x14ac:dyDescent="0.2">
      <c r="A7" s="72"/>
      <c r="C7" s="19" t="s">
        <v>262</v>
      </c>
      <c r="D7" s="3"/>
      <c r="E7" s="19" t="s">
        <v>250</v>
      </c>
      <c r="F7" s="3"/>
      <c r="G7" s="19" t="s">
        <v>263</v>
      </c>
      <c r="I7" s="19" t="s">
        <v>262</v>
      </c>
      <c r="J7" s="3"/>
      <c r="K7" s="19" t="s">
        <v>250</v>
      </c>
      <c r="L7" s="3"/>
      <c r="M7" s="19" t="s">
        <v>263</v>
      </c>
    </row>
    <row r="8" spans="1:13" ht="21.75" customHeight="1" x14ac:dyDescent="0.45">
      <c r="A8" s="34" t="s">
        <v>156</v>
      </c>
      <c r="C8" s="32">
        <v>131054086435</v>
      </c>
      <c r="D8" s="32"/>
      <c r="E8" s="32">
        <v>423318645</v>
      </c>
      <c r="F8" s="32"/>
      <c r="G8" s="32">
        <v>130630767790</v>
      </c>
      <c r="H8" s="32"/>
      <c r="I8" s="32">
        <v>539861635393</v>
      </c>
      <c r="J8" s="32"/>
      <c r="K8" s="32">
        <v>1291047603</v>
      </c>
      <c r="L8" s="32"/>
      <c r="M8" s="32">
        <v>538570587790</v>
      </c>
    </row>
    <row r="9" spans="1:13" ht="21.75" customHeight="1" x14ac:dyDescent="0.45">
      <c r="A9" s="34" t="s">
        <v>169</v>
      </c>
      <c r="C9" s="32">
        <v>152763106230</v>
      </c>
      <c r="D9" s="32"/>
      <c r="E9" s="32">
        <v>-29111630</v>
      </c>
      <c r="F9" s="32"/>
      <c r="G9" s="32">
        <v>152792217860</v>
      </c>
      <c r="H9" s="32"/>
      <c r="I9" s="32">
        <v>581993378587</v>
      </c>
      <c r="J9" s="32">
        <v>0</v>
      </c>
      <c r="K9" s="32">
        <v>1124987755</v>
      </c>
      <c r="L9" s="32">
        <v>0</v>
      </c>
      <c r="M9" s="32">
        <v>580868390832</v>
      </c>
    </row>
    <row r="10" spans="1:13" ht="21.75" customHeight="1" x14ac:dyDescent="0.45">
      <c r="A10" s="34" t="s">
        <v>171</v>
      </c>
      <c r="C10" s="32">
        <v>194364990834</v>
      </c>
      <c r="D10" s="32"/>
      <c r="E10" s="32">
        <v>0</v>
      </c>
      <c r="F10" s="32"/>
      <c r="G10" s="32">
        <v>194364990834</v>
      </c>
      <c r="H10" s="32"/>
      <c r="I10" s="32">
        <v>486271631587</v>
      </c>
      <c r="J10" s="32">
        <v>0</v>
      </c>
      <c r="K10" s="32">
        <v>43688788</v>
      </c>
      <c r="L10" s="32">
        <v>0</v>
      </c>
      <c r="M10" s="32">
        <v>486227942799</v>
      </c>
    </row>
    <row r="11" spans="1:13" ht="21.75" customHeight="1" x14ac:dyDescent="0.45">
      <c r="A11" s="34" t="s">
        <v>172</v>
      </c>
      <c r="C11" s="32">
        <v>147604562787</v>
      </c>
      <c r="D11" s="32"/>
      <c r="E11" s="32">
        <v>-226832211</v>
      </c>
      <c r="F11" s="32"/>
      <c r="G11" s="32">
        <v>147831394998</v>
      </c>
      <c r="H11" s="32"/>
      <c r="I11" s="32">
        <v>281789550831</v>
      </c>
      <c r="J11" s="32">
        <v>0</v>
      </c>
      <c r="K11" s="32">
        <v>499910468</v>
      </c>
      <c r="L11" s="32">
        <v>0</v>
      </c>
      <c r="M11" s="32">
        <v>281289640363</v>
      </c>
    </row>
    <row r="12" spans="1:13" ht="21.75" customHeight="1" x14ac:dyDescent="0.45">
      <c r="A12" s="34" t="s">
        <v>170</v>
      </c>
      <c r="C12" s="32">
        <v>130793201706</v>
      </c>
      <c r="D12" s="32"/>
      <c r="E12" s="32">
        <v>139398257</v>
      </c>
      <c r="F12" s="32"/>
      <c r="G12" s="32">
        <v>130653803449</v>
      </c>
      <c r="H12" s="32"/>
      <c r="I12" s="32">
        <v>430340949546</v>
      </c>
      <c r="J12" s="32">
        <v>0</v>
      </c>
      <c r="K12" s="32">
        <v>674978637</v>
      </c>
      <c r="L12" s="32">
        <v>0</v>
      </c>
      <c r="M12" s="32">
        <v>429665970909</v>
      </c>
    </row>
    <row r="13" spans="1:13" ht="21.75" customHeight="1" x14ac:dyDescent="0.45">
      <c r="A13" s="34" t="s">
        <v>160</v>
      </c>
      <c r="C13" s="32">
        <v>2263</v>
      </c>
      <c r="D13" s="32"/>
      <c r="E13" s="32">
        <v>0</v>
      </c>
      <c r="F13" s="32"/>
      <c r="G13" s="32">
        <v>2263</v>
      </c>
      <c r="H13" s="32"/>
      <c r="I13" s="32">
        <v>8777</v>
      </c>
      <c r="J13" s="32"/>
      <c r="K13" s="32">
        <v>0</v>
      </c>
      <c r="L13" s="32"/>
      <c r="M13" s="32">
        <v>8777</v>
      </c>
    </row>
    <row r="14" spans="1:13" ht="21.75" customHeight="1" x14ac:dyDescent="0.45">
      <c r="A14" s="34" t="s">
        <v>163</v>
      </c>
      <c r="C14" s="32">
        <v>119058</v>
      </c>
      <c r="D14" s="32"/>
      <c r="E14" s="32">
        <v>0</v>
      </c>
      <c r="F14" s="32"/>
      <c r="G14" s="32">
        <v>119058</v>
      </c>
      <c r="H14" s="32"/>
      <c r="I14" s="32">
        <v>121598</v>
      </c>
      <c r="J14" s="32"/>
      <c r="K14" s="32">
        <v>0</v>
      </c>
      <c r="L14" s="32"/>
      <c r="M14" s="32">
        <v>121598</v>
      </c>
    </row>
    <row r="15" spans="1:13" ht="21.75" customHeight="1" x14ac:dyDescent="0.45">
      <c r="A15" s="34" t="s">
        <v>166</v>
      </c>
      <c r="C15" s="32">
        <v>194884</v>
      </c>
      <c r="D15" s="32"/>
      <c r="E15" s="32">
        <v>0</v>
      </c>
      <c r="F15" s="32"/>
      <c r="G15" s="32">
        <v>194884</v>
      </c>
      <c r="H15" s="32"/>
      <c r="I15" s="32">
        <v>632616</v>
      </c>
      <c r="J15" s="32"/>
      <c r="K15" s="32">
        <v>0</v>
      </c>
      <c r="L15" s="32"/>
      <c r="M15" s="32">
        <v>632616</v>
      </c>
    </row>
    <row r="16" spans="1:13" ht="21.75" customHeight="1" x14ac:dyDescent="0.45">
      <c r="A16" s="34" t="s">
        <v>167</v>
      </c>
      <c r="C16" s="32">
        <v>6389044689</v>
      </c>
      <c r="D16" s="32"/>
      <c r="E16" s="32">
        <v>0</v>
      </c>
      <c r="F16" s="32"/>
      <c r="G16" s="32">
        <v>6389044689</v>
      </c>
      <c r="H16" s="32"/>
      <c r="I16" s="32">
        <v>106566005356</v>
      </c>
      <c r="J16" s="32">
        <v>0</v>
      </c>
      <c r="K16" s="32">
        <v>2749206</v>
      </c>
      <c r="L16" s="32">
        <v>0</v>
      </c>
      <c r="M16" s="32">
        <v>106563256150</v>
      </c>
    </row>
    <row r="17" spans="1:18" ht="21.75" customHeight="1" x14ac:dyDescent="0.45">
      <c r="A17" s="34" t="s">
        <v>168</v>
      </c>
      <c r="C17" s="32">
        <v>27495</v>
      </c>
      <c r="D17" s="32"/>
      <c r="E17" s="32">
        <v>0</v>
      </c>
      <c r="F17" s="32"/>
      <c r="G17" s="32">
        <v>27495</v>
      </c>
      <c r="H17" s="32"/>
      <c r="I17" s="32">
        <v>81358</v>
      </c>
      <c r="J17" s="32"/>
      <c r="K17" s="32">
        <v>0</v>
      </c>
      <c r="L17" s="32"/>
      <c r="M17" s="32">
        <v>81358</v>
      </c>
    </row>
    <row r="18" spans="1:18" ht="21.75" customHeight="1" x14ac:dyDescent="0.45">
      <c r="A18" s="34" t="s">
        <v>165</v>
      </c>
      <c r="C18" s="32">
        <v>3422</v>
      </c>
      <c r="D18" s="32"/>
      <c r="E18" s="32"/>
      <c r="F18" s="32"/>
      <c r="G18" s="32">
        <v>3422</v>
      </c>
      <c r="H18" s="32"/>
      <c r="I18" s="32">
        <v>783316</v>
      </c>
      <c r="J18" s="32"/>
      <c r="K18" s="32">
        <v>0</v>
      </c>
      <c r="L18" s="32"/>
      <c r="M18" s="32">
        <v>783316</v>
      </c>
    </row>
    <row r="19" spans="1:18" ht="21.75" customHeight="1" thickBot="1" x14ac:dyDescent="0.25">
      <c r="A19" s="15" t="s">
        <v>31</v>
      </c>
      <c r="C19" s="16">
        <f>SUM(C8:C18)</f>
        <v>762969339803</v>
      </c>
      <c r="E19" s="16">
        <v>306773061</v>
      </c>
      <c r="G19" s="16">
        <f>SUM(G8:G18)</f>
        <v>762662566742</v>
      </c>
      <c r="I19" s="16">
        <f>SUM(I8:I18)</f>
        <v>2426824778965</v>
      </c>
      <c r="K19" s="16">
        <f>SUM(K8:K18)</f>
        <v>3637362457</v>
      </c>
      <c r="M19" s="16">
        <f>SUM(M8:M18)</f>
        <v>2423187416508</v>
      </c>
      <c r="Q19" s="20"/>
      <c r="R19" s="20"/>
    </row>
    <row r="20" spans="1:18" ht="13.5" thickTop="1" x14ac:dyDescent="0.2"/>
    <row r="21" spans="1:18" x14ac:dyDescent="0.2">
      <c r="N21" s="20" t="e">
        <f>N19-#REF!</f>
        <v>#REF!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V24"/>
  <sheetViews>
    <sheetView rightToLeft="1" topLeftCell="A4" zoomScaleNormal="100" workbookViewId="0">
      <selection activeCell="U4" sqref="U1:W1048576"/>
    </sheetView>
  </sheetViews>
  <sheetFormatPr defaultRowHeight="12.75" x14ac:dyDescent="0.2"/>
  <cols>
    <col min="1" max="1" width="40.28515625" customWidth="1"/>
    <col min="2" max="2" width="1.28515625" customWidth="1"/>
    <col min="3" max="3" width="17.5703125" customWidth="1"/>
    <col min="4" max="4" width="1.28515625" customWidth="1"/>
    <col min="5" max="5" width="22.42578125" customWidth="1"/>
    <col min="6" max="6" width="1.28515625" customWidth="1"/>
    <col min="7" max="7" width="19.85546875" customWidth="1"/>
    <col min="8" max="8" width="1.28515625" customWidth="1"/>
    <col min="9" max="9" width="18.7109375" customWidth="1"/>
    <col min="10" max="10" width="1.28515625" customWidth="1"/>
    <col min="11" max="11" width="15" customWidth="1"/>
    <col min="12" max="12" width="1.28515625" customWidth="1"/>
    <col min="13" max="13" width="21.140625" customWidth="1"/>
    <col min="14" max="14" width="1.28515625" customWidth="1"/>
    <col min="15" max="15" width="19" customWidth="1"/>
    <col min="16" max="16" width="1.28515625" customWidth="1"/>
    <col min="17" max="17" width="14.7109375" customWidth="1"/>
    <col min="18" max="18" width="5.140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1" t="s">
        <v>267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5" customHeight="1" x14ac:dyDescent="0.2">
      <c r="A6" s="72" t="s">
        <v>177</v>
      </c>
      <c r="C6" s="72" t="s">
        <v>193</v>
      </c>
      <c r="D6" s="72"/>
      <c r="E6" s="72"/>
      <c r="F6" s="72"/>
      <c r="G6" s="72"/>
      <c r="H6" s="72"/>
      <c r="I6" s="72"/>
      <c r="K6" s="72" t="s">
        <v>194</v>
      </c>
      <c r="L6" s="72"/>
      <c r="M6" s="72"/>
      <c r="N6" s="72"/>
      <c r="O6" s="72"/>
      <c r="P6" s="72"/>
      <c r="Q6" s="72"/>
      <c r="R6" s="72"/>
    </row>
    <row r="7" spans="1:18" ht="39" customHeight="1" x14ac:dyDescent="0.2">
      <c r="A7" s="72"/>
      <c r="C7" s="19" t="s">
        <v>13</v>
      </c>
      <c r="D7" s="3"/>
      <c r="E7" s="19" t="s">
        <v>268</v>
      </c>
      <c r="F7" s="3"/>
      <c r="G7" s="19" t="s">
        <v>269</v>
      </c>
      <c r="H7" s="3"/>
      <c r="I7" s="19" t="s">
        <v>270</v>
      </c>
      <c r="K7" s="19" t="s">
        <v>13</v>
      </c>
      <c r="L7" s="3"/>
      <c r="M7" s="19" t="s">
        <v>268</v>
      </c>
      <c r="N7" s="3"/>
      <c r="O7" s="19" t="s">
        <v>269</v>
      </c>
      <c r="P7" s="3"/>
      <c r="Q7" s="88" t="s">
        <v>270</v>
      </c>
      <c r="R7" s="88"/>
    </row>
    <row r="8" spans="1:18" ht="21.75" customHeight="1" x14ac:dyDescent="0.2">
      <c r="A8" s="5" t="s">
        <v>19</v>
      </c>
      <c r="C8" s="6">
        <v>32163634</v>
      </c>
      <c r="E8" s="6">
        <v>121038772463</v>
      </c>
      <c r="G8" s="6">
        <v>86421712125</v>
      </c>
      <c r="I8" s="6">
        <v>34617060338</v>
      </c>
      <c r="K8" s="6">
        <v>32163634</v>
      </c>
      <c r="M8" s="6">
        <v>121038772463</v>
      </c>
      <c r="O8" s="6">
        <v>86421712125</v>
      </c>
      <c r="Q8" s="92">
        <v>35341551325</v>
      </c>
      <c r="R8" s="92">
        <v>35341551325</v>
      </c>
    </row>
    <row r="9" spans="1:18" ht="21.75" customHeight="1" x14ac:dyDescent="0.2">
      <c r="A9" s="8" t="s">
        <v>53</v>
      </c>
      <c r="C9" s="9">
        <v>66412351</v>
      </c>
      <c r="E9" s="9">
        <v>1038260145852</v>
      </c>
      <c r="G9" s="9">
        <v>999999990441</v>
      </c>
      <c r="I9" s="9">
        <v>38260155411</v>
      </c>
      <c r="K9" s="9">
        <v>66412351</v>
      </c>
      <c r="M9" s="9">
        <v>1038260145852</v>
      </c>
      <c r="O9" s="9">
        <v>999999990441</v>
      </c>
      <c r="Q9" s="93">
        <v>38260155411</v>
      </c>
      <c r="R9" s="93">
        <v>38260155411</v>
      </c>
    </row>
    <row r="10" spans="1:18" ht="21.75" customHeight="1" x14ac:dyDescent="0.2">
      <c r="A10" s="8" t="s">
        <v>29</v>
      </c>
      <c r="C10" s="9">
        <v>3500000</v>
      </c>
      <c r="E10" s="9">
        <v>133102301377</v>
      </c>
      <c r="G10" s="9">
        <v>95329394995</v>
      </c>
      <c r="I10" s="9">
        <v>37772906382</v>
      </c>
      <c r="K10" s="9">
        <v>6100000</v>
      </c>
      <c r="M10" s="9">
        <v>228570863712</v>
      </c>
      <c r="O10" s="9">
        <v>166145517000</v>
      </c>
      <c r="Q10" s="93">
        <v>63793483000</v>
      </c>
      <c r="R10" s="93">
        <v>63793483000</v>
      </c>
    </row>
    <row r="11" spans="1:18" ht="21.75" customHeight="1" x14ac:dyDescent="0.2">
      <c r="A11" s="8" t="s">
        <v>60</v>
      </c>
      <c r="C11" s="9">
        <v>43978468</v>
      </c>
      <c r="E11" s="9">
        <v>1038203212353</v>
      </c>
      <c r="G11" s="9">
        <v>999999996771</v>
      </c>
      <c r="I11" s="9">
        <v>38203215582</v>
      </c>
      <c r="K11" s="9">
        <v>43978468</v>
      </c>
      <c r="M11" s="9">
        <v>1038203212353</v>
      </c>
      <c r="O11" s="9">
        <v>999999996771</v>
      </c>
      <c r="Q11" s="93">
        <v>38203215582</v>
      </c>
      <c r="R11" s="93">
        <v>38203215582</v>
      </c>
    </row>
    <row r="12" spans="1:18" ht="21.75" customHeight="1" x14ac:dyDescent="0.2">
      <c r="A12" s="8" t="s">
        <v>199</v>
      </c>
      <c r="C12" s="9">
        <v>0</v>
      </c>
      <c r="E12" s="9">
        <v>0</v>
      </c>
      <c r="G12" s="9">
        <v>0</v>
      </c>
      <c r="I12" s="9">
        <v>0</v>
      </c>
      <c r="K12" s="9">
        <v>27187</v>
      </c>
      <c r="M12" s="9">
        <v>27606014645</v>
      </c>
      <c r="O12" s="9">
        <v>40780500000</v>
      </c>
      <c r="Q12" s="93">
        <v>164879668</v>
      </c>
      <c r="R12" s="93">
        <v>164879668</v>
      </c>
    </row>
    <row r="13" spans="1:18" ht="21.75" customHeight="1" x14ac:dyDescent="0.2">
      <c r="A13" s="8" t="s">
        <v>22</v>
      </c>
      <c r="C13" s="9">
        <v>0</v>
      </c>
      <c r="E13" s="9">
        <v>0</v>
      </c>
      <c r="G13" s="9">
        <v>0</v>
      </c>
      <c r="I13" s="9">
        <v>0</v>
      </c>
      <c r="K13" s="9">
        <v>18520000</v>
      </c>
      <c r="M13" s="9">
        <v>45324942526</v>
      </c>
      <c r="O13" s="9">
        <v>32116136456</v>
      </c>
      <c r="Q13" s="93">
        <v>13480103544</v>
      </c>
      <c r="R13" s="93">
        <v>13480103544</v>
      </c>
    </row>
    <row r="14" spans="1:18" ht="21.75" customHeight="1" x14ac:dyDescent="0.2">
      <c r="A14" s="8" t="s">
        <v>200</v>
      </c>
      <c r="C14" s="9">
        <v>0</v>
      </c>
      <c r="E14" s="9">
        <v>0</v>
      </c>
      <c r="G14" s="9">
        <v>0</v>
      </c>
      <c r="I14" s="9">
        <v>0</v>
      </c>
      <c r="K14" s="9">
        <v>12083</v>
      </c>
      <c r="M14" s="9">
        <v>12769490047</v>
      </c>
      <c r="O14" s="9">
        <v>18124500000</v>
      </c>
      <c r="Q14" s="93">
        <v>7666220</v>
      </c>
      <c r="R14" s="93">
        <v>7666220</v>
      </c>
    </row>
    <row r="15" spans="1:18" ht="21.75" customHeight="1" x14ac:dyDescent="0.2">
      <c r="A15" s="8" t="s">
        <v>201</v>
      </c>
      <c r="C15" s="9">
        <v>0</v>
      </c>
      <c r="E15" s="9">
        <v>0</v>
      </c>
      <c r="G15" s="9">
        <v>0</v>
      </c>
      <c r="I15" s="9">
        <v>0</v>
      </c>
      <c r="K15" s="9">
        <v>4692065</v>
      </c>
      <c r="M15" s="9">
        <v>8217666672</v>
      </c>
      <c r="O15" s="9">
        <v>8194906653</v>
      </c>
      <c r="Q15" s="93">
        <v>71945675</v>
      </c>
      <c r="R15" s="93">
        <v>71945675</v>
      </c>
    </row>
    <row r="16" spans="1:18" ht="21.75" customHeight="1" x14ac:dyDescent="0.2">
      <c r="A16" s="8" t="s">
        <v>202</v>
      </c>
      <c r="C16" s="9">
        <v>0</v>
      </c>
      <c r="E16" s="9">
        <v>0</v>
      </c>
      <c r="G16" s="9">
        <v>0</v>
      </c>
      <c r="I16" s="9">
        <v>0</v>
      </c>
      <c r="K16" s="9">
        <v>254967133</v>
      </c>
      <c r="M16" s="9">
        <v>157139046884</v>
      </c>
      <c r="O16" s="9">
        <v>115170633000</v>
      </c>
      <c r="Q16" s="93">
        <v>42908987603</v>
      </c>
      <c r="R16" s="93">
        <v>42908987603</v>
      </c>
    </row>
    <row r="17" spans="1:22" ht="21.75" customHeight="1" x14ac:dyDescent="0.2">
      <c r="A17" s="8" t="s">
        <v>30</v>
      </c>
      <c r="C17" s="9">
        <v>0</v>
      </c>
      <c r="E17" s="9">
        <v>0</v>
      </c>
      <c r="G17" s="9">
        <v>0</v>
      </c>
      <c r="I17" s="9">
        <v>0</v>
      </c>
      <c r="K17" s="9">
        <v>668387</v>
      </c>
      <c r="M17" s="9">
        <v>10644370876</v>
      </c>
      <c r="O17" s="9">
        <v>10716934827</v>
      </c>
      <c r="Q17" s="93">
        <f t="shared" ref="Q17:R17" si="0">-8850977</f>
        <v>-8850977</v>
      </c>
      <c r="R17" s="93">
        <f t="shared" si="0"/>
        <v>-8850977</v>
      </c>
    </row>
    <row r="18" spans="1:22" ht="21.75" customHeight="1" x14ac:dyDescent="0.2">
      <c r="A18" s="8" t="s">
        <v>203</v>
      </c>
      <c r="C18" s="9">
        <v>0</v>
      </c>
      <c r="E18" s="9">
        <v>0</v>
      </c>
      <c r="G18" s="9">
        <v>0</v>
      </c>
      <c r="I18" s="9">
        <v>0</v>
      </c>
      <c r="K18" s="9">
        <v>130000000</v>
      </c>
      <c r="M18" s="9">
        <v>219179735010</v>
      </c>
      <c r="O18" s="9">
        <v>170578980000</v>
      </c>
      <c r="Q18" s="93">
        <v>49912677472</v>
      </c>
      <c r="R18" s="93">
        <v>49912677472</v>
      </c>
    </row>
    <row r="19" spans="1:22" ht="21.75" customHeight="1" x14ac:dyDescent="0.2">
      <c r="A19" s="8" t="s">
        <v>26</v>
      </c>
      <c r="C19" s="9">
        <v>0</v>
      </c>
      <c r="E19" s="9">
        <v>0</v>
      </c>
      <c r="G19" s="9">
        <v>0</v>
      </c>
      <c r="I19" s="9">
        <v>0</v>
      </c>
      <c r="K19" s="9">
        <v>2</v>
      </c>
      <c r="M19" s="9">
        <v>2</v>
      </c>
      <c r="O19" s="9">
        <v>4761</v>
      </c>
      <c r="Q19" s="93">
        <f t="shared" ref="Q19:R19" si="1">-4759</f>
        <v>-4759</v>
      </c>
      <c r="R19" s="93">
        <f t="shared" si="1"/>
        <v>-4759</v>
      </c>
    </row>
    <row r="20" spans="1:22" ht="21.75" customHeight="1" x14ac:dyDescent="0.2">
      <c r="A20" s="8" t="s">
        <v>124</v>
      </c>
      <c r="C20" s="9">
        <v>1000000</v>
      </c>
      <c r="E20" s="9">
        <v>1000000000000</v>
      </c>
      <c r="G20" s="9">
        <v>985721305625</v>
      </c>
      <c r="I20" s="9">
        <v>14278694375</v>
      </c>
      <c r="K20" s="9">
        <v>1000000</v>
      </c>
      <c r="M20" s="9">
        <v>1000000000000</v>
      </c>
      <c r="O20" s="9">
        <v>985721305625</v>
      </c>
      <c r="Q20" s="93">
        <v>14278694375</v>
      </c>
      <c r="R20" s="93">
        <v>14278694375</v>
      </c>
    </row>
    <row r="21" spans="1:22" ht="21.75" customHeight="1" x14ac:dyDescent="0.2">
      <c r="A21" s="8" t="s">
        <v>212</v>
      </c>
      <c r="C21" s="9">
        <v>0</v>
      </c>
      <c r="E21" s="9">
        <v>0</v>
      </c>
      <c r="G21" s="9">
        <v>0</v>
      </c>
      <c r="I21" s="9">
        <v>0</v>
      </c>
      <c r="K21" s="9">
        <v>350000</v>
      </c>
      <c r="M21" s="9">
        <v>349944062500</v>
      </c>
      <c r="O21" s="9">
        <v>349936562500</v>
      </c>
      <c r="Q21" s="93">
        <v>63437500</v>
      </c>
      <c r="R21" s="93">
        <v>63437500</v>
      </c>
    </row>
    <row r="22" spans="1:22" ht="21.75" customHeight="1" x14ac:dyDescent="0.2">
      <c r="A22" s="8" t="s">
        <v>213</v>
      </c>
      <c r="C22" s="9">
        <v>0</v>
      </c>
      <c r="E22" s="9">
        <v>0</v>
      </c>
      <c r="G22" s="9">
        <v>0</v>
      </c>
      <c r="I22" s="9">
        <v>0</v>
      </c>
      <c r="K22" s="9">
        <v>2050000</v>
      </c>
      <c r="M22" s="9">
        <v>1840851861875</v>
      </c>
      <c r="O22" s="9">
        <v>1890167345062</v>
      </c>
      <c r="Q22" s="93">
        <f t="shared" ref="Q22:R22" si="2">-49267345062</f>
        <v>-49267345062</v>
      </c>
      <c r="R22" s="93">
        <f t="shared" si="2"/>
        <v>-49267345062</v>
      </c>
    </row>
    <row r="23" spans="1:22" ht="21.75" customHeight="1" x14ac:dyDescent="0.45">
      <c r="A23" s="36" t="s">
        <v>289</v>
      </c>
      <c r="C23" s="9"/>
      <c r="E23" s="9"/>
      <c r="G23" s="9"/>
      <c r="I23" s="9"/>
      <c r="K23" s="9"/>
      <c r="M23" s="9"/>
      <c r="O23" s="9"/>
      <c r="Q23" s="95">
        <v>40021169999</v>
      </c>
      <c r="R23" s="95"/>
      <c r="U23" s="31"/>
      <c r="V23" s="31"/>
    </row>
    <row r="24" spans="1:22" ht="21.75" customHeight="1" x14ac:dyDescent="0.45">
      <c r="A24" s="35" t="s">
        <v>31</v>
      </c>
      <c r="C24" s="16">
        <v>147054453</v>
      </c>
      <c r="E24" s="16">
        <v>3330604432045</v>
      </c>
      <c r="G24" s="16">
        <v>3167472399957</v>
      </c>
      <c r="I24" s="16">
        <v>163132032088</v>
      </c>
      <c r="K24" s="16">
        <v>560941310</v>
      </c>
      <c r="M24" s="16">
        <v>6097750185417</v>
      </c>
      <c r="O24" s="16">
        <v>5874075025221</v>
      </c>
      <c r="Q24" s="94">
        <f>Q8+Q9+Q10+Q11+Q12+Q13+Q14+Q15+Q16+Q18+Q20+Q21+Q23+Q17+Q19+Q22</f>
        <v>287231766576</v>
      </c>
      <c r="R24" s="94"/>
      <c r="U24" s="31"/>
      <c r="V24" s="31"/>
    </row>
  </sheetData>
  <mergeCells count="25">
    <mergeCell ref="Q24:R24"/>
    <mergeCell ref="Q18:R18"/>
    <mergeCell ref="Q19:R19"/>
    <mergeCell ref="Q20:R20"/>
    <mergeCell ref="Q21:R21"/>
    <mergeCell ref="Q22:R22"/>
    <mergeCell ref="Q23:R23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4"/>
  <sheetViews>
    <sheetView rightToLeft="1" zoomScaleNormal="100" workbookViewId="0">
      <selection activeCell="P25" sqref="P2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4.28515625" customWidth="1"/>
    <col min="13" max="13" width="1.28515625" customWidth="1"/>
    <col min="14" max="14" width="15.85546875" bestFit="1" customWidth="1"/>
    <col min="15" max="15" width="1.28515625" customWidth="1"/>
    <col min="16" max="16" width="14.28515625" customWidth="1"/>
    <col min="17" max="17" width="1.28515625" customWidth="1"/>
    <col min="18" max="18" width="17.71093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42578125" bestFit="1" customWidth="1"/>
    <col min="25" max="25" width="1.28515625" customWidth="1"/>
    <col min="26" max="26" width="19.1406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ht="14.45" customHeight="1" x14ac:dyDescent="0.2">
      <c r="A4" s="1" t="s">
        <v>3</v>
      </c>
      <c r="B4" s="71" t="s">
        <v>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 ht="14.45" customHeight="1" x14ac:dyDescent="0.2">
      <c r="A5" s="71" t="s">
        <v>5</v>
      </c>
      <c r="B5" s="71"/>
      <c r="C5" s="71" t="s">
        <v>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4.45" customHeight="1" x14ac:dyDescent="0.2">
      <c r="F6" s="72" t="s">
        <v>7</v>
      </c>
      <c r="G6" s="72"/>
      <c r="H6" s="72"/>
      <c r="I6" s="72"/>
      <c r="J6" s="72"/>
      <c r="L6" s="72" t="s">
        <v>8</v>
      </c>
      <c r="M6" s="72"/>
      <c r="N6" s="72"/>
      <c r="O6" s="72"/>
      <c r="P6" s="72"/>
      <c r="Q6" s="72"/>
      <c r="R6" s="72"/>
      <c r="T6" s="72" t="s">
        <v>9</v>
      </c>
      <c r="U6" s="72"/>
      <c r="V6" s="72"/>
      <c r="W6" s="72"/>
      <c r="X6" s="72"/>
      <c r="Y6" s="72"/>
      <c r="Z6" s="72"/>
      <c r="AA6" s="72"/>
      <c r="AB6" s="72"/>
    </row>
    <row r="7" spans="1:28" ht="14.45" customHeight="1" x14ac:dyDescent="0.2">
      <c r="F7" s="3"/>
      <c r="G7" s="3"/>
      <c r="H7" s="3"/>
      <c r="I7" s="3"/>
      <c r="J7" s="3"/>
      <c r="L7" s="73" t="s">
        <v>10</v>
      </c>
      <c r="M7" s="73"/>
      <c r="N7" s="73"/>
      <c r="O7" s="3"/>
      <c r="P7" s="73" t="s">
        <v>11</v>
      </c>
      <c r="Q7" s="73"/>
      <c r="R7" s="7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72" t="s">
        <v>12</v>
      </c>
      <c r="B8" s="72"/>
      <c r="C8" s="72"/>
      <c r="E8" s="72" t="s">
        <v>13</v>
      </c>
      <c r="F8" s="7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74" t="s">
        <v>19</v>
      </c>
      <c r="B9" s="74"/>
      <c r="C9" s="74"/>
      <c r="E9" s="75">
        <v>32163634</v>
      </c>
      <c r="F9" s="75"/>
      <c r="H9" s="6">
        <v>93826259093</v>
      </c>
      <c r="J9" s="6">
        <v>111103604812.507</v>
      </c>
      <c r="L9" s="6">
        <v>0</v>
      </c>
      <c r="N9" s="6">
        <v>0</v>
      </c>
      <c r="P9" s="6">
        <v>-32163634</v>
      </c>
      <c r="R9" s="6">
        <v>121038772463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 x14ac:dyDescent="0.2">
      <c r="A10" s="76" t="s">
        <v>20</v>
      </c>
      <c r="B10" s="76"/>
      <c r="C10" s="76"/>
      <c r="E10" s="77">
        <v>35000000</v>
      </c>
      <c r="F10" s="77"/>
      <c r="H10" s="9">
        <v>123168808221</v>
      </c>
      <c r="J10" s="9">
        <v>120031537500</v>
      </c>
      <c r="L10" s="9">
        <v>0</v>
      </c>
      <c r="N10" s="9">
        <v>0</v>
      </c>
      <c r="P10" s="9">
        <v>0</v>
      </c>
      <c r="R10" s="9">
        <v>0</v>
      </c>
      <c r="T10" s="9">
        <v>35000000</v>
      </c>
      <c r="V10" s="9">
        <v>3229</v>
      </c>
      <c r="X10" s="9">
        <v>123168808221</v>
      </c>
      <c r="Z10" s="9">
        <v>112342560750</v>
      </c>
      <c r="AB10" s="10">
        <v>0.19</v>
      </c>
    </row>
    <row r="11" spans="1:28" ht="21.75" customHeight="1" x14ac:dyDescent="0.2">
      <c r="A11" s="76" t="s">
        <v>21</v>
      </c>
      <c r="B11" s="76"/>
      <c r="C11" s="76"/>
      <c r="E11" s="77">
        <v>14000000</v>
      </c>
      <c r="F11" s="77"/>
      <c r="H11" s="9">
        <v>71710048844</v>
      </c>
      <c r="J11" s="9">
        <v>57239387100</v>
      </c>
      <c r="L11" s="9">
        <v>4000000</v>
      </c>
      <c r="N11" s="9">
        <v>16846705253</v>
      </c>
      <c r="P11" s="9">
        <v>0</v>
      </c>
      <c r="R11" s="9">
        <v>0</v>
      </c>
      <c r="T11" s="9">
        <v>18000000</v>
      </c>
      <c r="V11" s="9">
        <v>4040</v>
      </c>
      <c r="X11" s="9">
        <v>88556754097</v>
      </c>
      <c r="Z11" s="9">
        <v>72287316000</v>
      </c>
      <c r="AB11" s="10">
        <v>0.12</v>
      </c>
    </row>
    <row r="12" spans="1:28" ht="21.75" customHeight="1" x14ac:dyDescent="0.2">
      <c r="A12" s="76" t="s">
        <v>22</v>
      </c>
      <c r="B12" s="76"/>
      <c r="C12" s="76"/>
      <c r="E12" s="77">
        <v>3593433</v>
      </c>
      <c r="F12" s="77"/>
      <c r="H12" s="9">
        <v>8206168269</v>
      </c>
      <c r="J12" s="9">
        <v>9330200016.3738003</v>
      </c>
      <c r="L12" s="9">
        <v>0</v>
      </c>
      <c r="N12" s="9">
        <v>0</v>
      </c>
      <c r="P12" s="9">
        <v>0</v>
      </c>
      <c r="R12" s="9">
        <v>0</v>
      </c>
      <c r="T12" s="9">
        <v>3593433</v>
      </c>
      <c r="V12" s="9">
        <v>2341</v>
      </c>
      <c r="X12" s="9">
        <v>8206168269</v>
      </c>
      <c r="Z12" s="9">
        <v>8362173904.41465</v>
      </c>
      <c r="AB12" s="10">
        <v>0.01</v>
      </c>
    </row>
    <row r="13" spans="1:28" ht="21.75" customHeight="1" x14ac:dyDescent="0.2">
      <c r="A13" s="76" t="s">
        <v>23</v>
      </c>
      <c r="B13" s="76"/>
      <c r="C13" s="76"/>
      <c r="E13" s="77">
        <v>35500000</v>
      </c>
      <c r="F13" s="77"/>
      <c r="H13" s="9">
        <v>125483160276</v>
      </c>
      <c r="J13" s="9">
        <v>149977293750</v>
      </c>
      <c r="L13" s="9">
        <v>0</v>
      </c>
      <c r="N13" s="9">
        <v>0</v>
      </c>
      <c r="P13" s="9">
        <v>0</v>
      </c>
      <c r="R13" s="9">
        <v>0</v>
      </c>
      <c r="T13" s="9">
        <v>35500000</v>
      </c>
      <c r="V13" s="9">
        <v>4030</v>
      </c>
      <c r="X13" s="9">
        <v>125483160276</v>
      </c>
      <c r="Z13" s="9">
        <v>142213763250</v>
      </c>
      <c r="AB13" s="10">
        <v>0.24</v>
      </c>
    </row>
    <row r="14" spans="1:28" ht="21.75" customHeight="1" x14ac:dyDescent="0.2">
      <c r="A14" s="76" t="s">
        <v>24</v>
      </c>
      <c r="B14" s="76"/>
      <c r="C14" s="76"/>
      <c r="E14" s="77">
        <v>30231848</v>
      </c>
      <c r="F14" s="77"/>
      <c r="H14" s="9">
        <v>311787455011</v>
      </c>
      <c r="J14" s="9">
        <v>317949826776.552</v>
      </c>
      <c r="L14" s="9">
        <v>0</v>
      </c>
      <c r="N14" s="9">
        <v>0</v>
      </c>
      <c r="P14" s="9">
        <v>0</v>
      </c>
      <c r="R14" s="9">
        <v>0</v>
      </c>
      <c r="T14" s="9">
        <v>30231848</v>
      </c>
      <c r="V14" s="9">
        <v>10660</v>
      </c>
      <c r="X14" s="9">
        <v>311787455011</v>
      </c>
      <c r="Z14" s="9">
        <v>320353984256.90399</v>
      </c>
      <c r="AB14" s="10">
        <v>0.55000000000000004</v>
      </c>
    </row>
    <row r="15" spans="1:28" ht="21.75" customHeight="1" x14ac:dyDescent="0.2">
      <c r="A15" s="76" t="s">
        <v>25</v>
      </c>
      <c r="B15" s="76"/>
      <c r="C15" s="76"/>
      <c r="E15" s="77">
        <v>29431752</v>
      </c>
      <c r="F15" s="77"/>
      <c r="H15" s="9">
        <v>429947991199</v>
      </c>
      <c r="J15" s="9">
        <v>701866627483.64404</v>
      </c>
      <c r="L15" s="9">
        <v>0</v>
      </c>
      <c r="N15" s="9">
        <v>0</v>
      </c>
      <c r="P15" s="9">
        <v>0</v>
      </c>
      <c r="R15" s="9">
        <v>0</v>
      </c>
      <c r="T15" s="9">
        <v>29431752</v>
      </c>
      <c r="V15" s="9">
        <v>20970</v>
      </c>
      <c r="X15" s="9">
        <v>429947991199</v>
      </c>
      <c r="Z15" s="9">
        <v>613511595595.33203</v>
      </c>
      <c r="AB15" s="10">
        <v>1.05</v>
      </c>
    </row>
    <row r="16" spans="1:28" ht="21.75" customHeight="1" x14ac:dyDescent="0.2">
      <c r="A16" s="76" t="s">
        <v>26</v>
      </c>
      <c r="B16" s="76"/>
      <c r="C16" s="76"/>
      <c r="E16" s="77">
        <v>124499999</v>
      </c>
      <c r="F16" s="77"/>
      <c r="H16" s="9">
        <v>294712300359</v>
      </c>
      <c r="J16" s="9">
        <v>341204180584.40399</v>
      </c>
      <c r="L16" s="9">
        <v>0</v>
      </c>
      <c r="N16" s="9">
        <v>0</v>
      </c>
      <c r="P16" s="9">
        <v>0</v>
      </c>
      <c r="R16" s="9">
        <v>0</v>
      </c>
      <c r="T16" s="9">
        <v>124499999</v>
      </c>
      <c r="V16" s="9">
        <v>2495</v>
      </c>
      <c r="X16" s="9">
        <v>294712300359</v>
      </c>
      <c r="Z16" s="9">
        <v>308779263894.84497</v>
      </c>
      <c r="AB16" s="10">
        <v>0.53</v>
      </c>
    </row>
    <row r="17" spans="1:28" ht="21.75" customHeight="1" x14ac:dyDescent="0.2">
      <c r="A17" s="76" t="s">
        <v>27</v>
      </c>
      <c r="B17" s="76"/>
      <c r="C17" s="76"/>
      <c r="E17" s="77">
        <v>4000000</v>
      </c>
      <c r="F17" s="77"/>
      <c r="H17" s="9">
        <v>74945834956</v>
      </c>
      <c r="J17" s="9">
        <v>90577836000</v>
      </c>
      <c r="L17" s="9">
        <v>0</v>
      </c>
      <c r="N17" s="9">
        <v>0</v>
      </c>
      <c r="P17" s="9">
        <v>0</v>
      </c>
      <c r="R17" s="9">
        <v>0</v>
      </c>
      <c r="T17" s="9">
        <v>4000000</v>
      </c>
      <c r="V17" s="9">
        <v>20940</v>
      </c>
      <c r="X17" s="9">
        <v>74945834956</v>
      </c>
      <c r="Z17" s="9">
        <v>83261628000</v>
      </c>
      <c r="AB17" s="10">
        <v>0.14000000000000001</v>
      </c>
    </row>
    <row r="18" spans="1:28" ht="21.75" customHeight="1" x14ac:dyDescent="0.2">
      <c r="A18" s="76" t="s">
        <v>28</v>
      </c>
      <c r="B18" s="76"/>
      <c r="C18" s="76"/>
      <c r="E18" s="77">
        <v>50000000</v>
      </c>
      <c r="F18" s="77"/>
      <c r="H18" s="9">
        <v>499656188501</v>
      </c>
      <c r="J18" s="9">
        <v>632464312500</v>
      </c>
      <c r="L18" s="9">
        <v>0</v>
      </c>
      <c r="N18" s="9">
        <v>0</v>
      </c>
      <c r="P18" s="9">
        <v>0</v>
      </c>
      <c r="R18" s="9">
        <v>0</v>
      </c>
      <c r="T18" s="9">
        <v>0</v>
      </c>
      <c r="V18" s="9">
        <v>0</v>
      </c>
      <c r="X18" s="9">
        <v>0</v>
      </c>
      <c r="Z18" s="9">
        <v>0</v>
      </c>
      <c r="AB18" s="10">
        <v>0</v>
      </c>
    </row>
    <row r="19" spans="1:28" ht="21.75" customHeight="1" x14ac:dyDescent="0.2">
      <c r="A19" s="76" t="s">
        <v>29</v>
      </c>
      <c r="B19" s="76"/>
      <c r="C19" s="76"/>
      <c r="E19" s="77">
        <v>3500000</v>
      </c>
      <c r="F19" s="77"/>
      <c r="H19" s="9">
        <v>111847929117</v>
      </c>
      <c r="J19" s="9">
        <v>129251351250</v>
      </c>
      <c r="L19" s="9">
        <v>0</v>
      </c>
      <c r="N19" s="9">
        <v>0</v>
      </c>
      <c r="P19" s="9">
        <v>-3500000</v>
      </c>
      <c r="R19" s="9">
        <v>133102301377</v>
      </c>
      <c r="T19" s="9">
        <v>0</v>
      </c>
      <c r="V19" s="9">
        <v>0</v>
      </c>
      <c r="X19" s="9">
        <v>0</v>
      </c>
      <c r="Z19" s="9">
        <v>0</v>
      </c>
      <c r="AB19" s="10">
        <v>0</v>
      </c>
    </row>
    <row r="20" spans="1:28" ht="21.75" customHeight="1" x14ac:dyDescent="0.2">
      <c r="A20" s="78" t="s">
        <v>30</v>
      </c>
      <c r="B20" s="78"/>
      <c r="C20" s="78"/>
      <c r="D20" s="12"/>
      <c r="E20" s="77">
        <v>8502639</v>
      </c>
      <c r="F20" s="79"/>
      <c r="H20" s="13">
        <v>124197002506</v>
      </c>
      <c r="J20" s="13">
        <v>144445505411.965</v>
      </c>
      <c r="L20" s="13">
        <v>0</v>
      </c>
      <c r="N20" s="13">
        <v>0</v>
      </c>
      <c r="P20" s="13">
        <v>0</v>
      </c>
      <c r="R20" s="13">
        <v>0</v>
      </c>
      <c r="T20" s="13">
        <v>8502639</v>
      </c>
      <c r="V20" s="13">
        <v>15620</v>
      </c>
      <c r="X20" s="13">
        <v>124197002506</v>
      </c>
      <c r="Z20" s="13">
        <v>132020994413.979</v>
      </c>
      <c r="AB20" s="14">
        <v>0.23</v>
      </c>
    </row>
    <row r="21" spans="1:28" ht="21.75" customHeight="1" x14ac:dyDescent="0.2">
      <c r="A21" s="80" t="s">
        <v>31</v>
      </c>
      <c r="B21" s="80"/>
      <c r="C21" s="80"/>
      <c r="D21" s="80"/>
      <c r="F21" s="16">
        <v>370423305</v>
      </c>
      <c r="H21" s="16">
        <f>SUM(H9:H20)</f>
        <v>2269489146352</v>
      </c>
      <c r="J21" s="16">
        <f>SUM(J9:J20)</f>
        <v>2805441663185.4458</v>
      </c>
      <c r="L21" s="16">
        <v>4000000</v>
      </c>
      <c r="N21" s="16">
        <v>16846705253</v>
      </c>
      <c r="P21" s="16">
        <v>-35663634</v>
      </c>
      <c r="R21" s="16">
        <f>SUM(R9:R20)</f>
        <v>254141073840</v>
      </c>
      <c r="T21" s="16">
        <f>SUM(T9:T20)</f>
        <v>288759671</v>
      </c>
      <c r="V21" s="16"/>
      <c r="X21" s="16">
        <f>SUM(X9:X20)</f>
        <v>1581005474894</v>
      </c>
      <c r="Z21" s="16">
        <f>SUM(Z9:Z20)</f>
        <v>1793133280065.4746</v>
      </c>
      <c r="AB21" s="17">
        <v>3.06</v>
      </c>
    </row>
    <row r="24" spans="1:28" x14ac:dyDescent="0.2">
      <c r="Z24" s="20"/>
    </row>
  </sheetData>
  <mergeCells count="38">
    <mergeCell ref="A20:C20"/>
    <mergeCell ref="E20:F20"/>
    <mergeCell ref="A21:D21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Y8"/>
  <sheetViews>
    <sheetView rightToLeft="1" view="pageBreakPreview" zoomScale="60" zoomScaleNormal="100" workbookViewId="0">
      <selection activeCell="M40" sqref="M40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7.35" customHeight="1" x14ac:dyDescent="0.2"/>
    <row r="5" spans="1:25" ht="14.45" customHeight="1" x14ac:dyDescent="0.2">
      <c r="A5" s="71" t="s">
        <v>271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5" ht="7.35" customHeight="1" x14ac:dyDescent="0.2"/>
    <row r="7" spans="1:25" ht="14.45" customHeight="1" x14ac:dyDescent="0.2">
      <c r="E7" s="72" t="s">
        <v>193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Y7" s="2" t="s">
        <v>194</v>
      </c>
    </row>
    <row r="8" spans="1:25" ht="49.5" customHeight="1" x14ac:dyDescent="0.2">
      <c r="A8" s="2" t="s">
        <v>272</v>
      </c>
      <c r="C8" s="2" t="s">
        <v>273</v>
      </c>
      <c r="E8" s="19" t="s">
        <v>36</v>
      </c>
      <c r="F8" s="3"/>
      <c r="G8" s="19" t="s">
        <v>13</v>
      </c>
      <c r="H8" s="3"/>
      <c r="I8" s="19" t="s">
        <v>35</v>
      </c>
      <c r="J8" s="3"/>
      <c r="K8" s="19" t="s">
        <v>274</v>
      </c>
      <c r="L8" s="3"/>
      <c r="M8" s="19" t="s">
        <v>275</v>
      </c>
      <c r="N8" s="3"/>
      <c r="O8" s="19" t="s">
        <v>276</v>
      </c>
      <c r="P8" s="3"/>
      <c r="Q8" s="19" t="s">
        <v>277</v>
      </c>
      <c r="R8" s="3"/>
      <c r="S8" s="19" t="s">
        <v>278</v>
      </c>
      <c r="T8" s="3"/>
      <c r="U8" s="19" t="s">
        <v>279</v>
      </c>
      <c r="V8" s="3"/>
      <c r="W8" s="19" t="s">
        <v>280</v>
      </c>
      <c r="Y8" s="19" t="s">
        <v>280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X65"/>
  <sheetViews>
    <sheetView rightToLeft="1" topLeftCell="F43" zoomScale="95" zoomScaleNormal="95" workbookViewId="0">
      <selection activeCell="W43" sqref="W1:Z1048576"/>
    </sheetView>
  </sheetViews>
  <sheetFormatPr defaultRowHeight="18.75" x14ac:dyDescent="0.45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20.5703125" bestFit="1" customWidth="1"/>
    <col min="6" max="6" width="1.28515625" customWidth="1"/>
    <col min="7" max="7" width="20.42578125" bestFit="1" customWidth="1"/>
    <col min="8" max="8" width="1.28515625" customWidth="1"/>
    <col min="9" max="9" width="27.7109375" bestFit="1" customWidth="1"/>
    <col min="10" max="10" width="1.28515625" customWidth="1"/>
    <col min="11" max="11" width="13.42578125" bestFit="1" customWidth="1"/>
    <col min="12" max="12" width="1.28515625" customWidth="1"/>
    <col min="13" max="13" width="20.5703125" bestFit="1" customWidth="1"/>
    <col min="14" max="14" width="1.28515625" customWidth="1"/>
    <col min="15" max="15" width="20.5703125" bestFit="1" customWidth="1"/>
    <col min="16" max="16" width="1.28515625" customWidth="1"/>
    <col min="17" max="17" width="17.28515625" style="45" customWidth="1"/>
    <col min="18" max="18" width="0.28515625" customWidth="1"/>
    <col min="20" max="20" width="18.5703125" style="33" bestFit="1" customWidth="1"/>
    <col min="21" max="21" width="1.7109375" style="20" customWidth="1"/>
    <col min="22" max="22" width="7.7109375" style="33" customWidth="1"/>
    <col min="23" max="23" width="9.140625" style="31"/>
    <col min="24" max="24" width="14.85546875" style="32" bestFit="1" customWidth="1"/>
  </cols>
  <sheetData>
    <row r="1" spans="1:22" ht="29.1" customHeight="1" x14ac:dyDescent="0.4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2" ht="21.75" customHeight="1" x14ac:dyDescent="0.45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2" ht="21.75" customHeight="1" x14ac:dyDescent="0.4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2" ht="14.45" customHeight="1" x14ac:dyDescent="0.45"/>
    <row r="5" spans="1:22" ht="14.45" customHeight="1" x14ac:dyDescent="0.45">
      <c r="A5" s="71" t="s">
        <v>281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2" ht="14.45" customHeight="1" x14ac:dyDescent="0.45">
      <c r="A6" s="72" t="s">
        <v>177</v>
      </c>
      <c r="C6" s="72" t="s">
        <v>193</v>
      </c>
      <c r="D6" s="72"/>
      <c r="E6" s="72"/>
      <c r="F6" s="72"/>
      <c r="G6" s="72"/>
      <c r="H6" s="72"/>
      <c r="I6" s="72"/>
      <c r="K6" s="72" t="s">
        <v>194</v>
      </c>
      <c r="L6" s="72"/>
      <c r="M6" s="72"/>
      <c r="N6" s="72"/>
      <c r="O6" s="72"/>
      <c r="P6" s="72"/>
      <c r="Q6" s="72"/>
    </row>
    <row r="7" spans="1:22" ht="45.75" customHeight="1" x14ac:dyDescent="0.45">
      <c r="A7" s="72"/>
      <c r="C7" s="19" t="s">
        <v>13</v>
      </c>
      <c r="D7" s="3"/>
      <c r="E7" s="19" t="s">
        <v>15</v>
      </c>
      <c r="F7" s="3"/>
      <c r="G7" s="19" t="s">
        <v>269</v>
      </c>
      <c r="H7" s="3"/>
      <c r="I7" s="19" t="s">
        <v>282</v>
      </c>
      <c r="K7" s="19" t="s">
        <v>13</v>
      </c>
      <c r="L7" s="3"/>
      <c r="M7" s="19" t="s">
        <v>15</v>
      </c>
      <c r="N7" s="3"/>
      <c r="O7" s="19" t="s">
        <v>269</v>
      </c>
      <c r="P7" s="3"/>
      <c r="Q7" s="19" t="s">
        <v>282</v>
      </c>
    </row>
    <row r="8" spans="1:22" ht="21.75" customHeight="1" x14ac:dyDescent="0.45">
      <c r="A8" s="5" t="s">
        <v>68</v>
      </c>
      <c r="C8" s="6">
        <v>9668000</v>
      </c>
      <c r="E8" s="6">
        <v>333565144452</v>
      </c>
      <c r="G8" s="6">
        <v>341927690123</v>
      </c>
      <c r="I8" s="6">
        <v>-8362545670</v>
      </c>
      <c r="K8" s="6">
        <v>9668000</v>
      </c>
      <c r="M8" s="6">
        <v>333565144452</v>
      </c>
      <c r="O8" s="6">
        <v>300403809407</v>
      </c>
      <c r="Q8" s="38">
        <v>33161335045</v>
      </c>
      <c r="T8" s="33">
        <v>33161335045</v>
      </c>
      <c r="V8" s="33">
        <f t="shared" ref="V8:V39" si="0">Q8-T8</f>
        <v>0</v>
      </c>
    </row>
    <row r="9" spans="1:22" ht="21.75" customHeight="1" x14ac:dyDescent="0.45">
      <c r="A9" s="8" t="s">
        <v>70</v>
      </c>
      <c r="C9" s="9">
        <v>10000000</v>
      </c>
      <c r="E9" s="9">
        <v>141542779500</v>
      </c>
      <c r="G9" s="9">
        <v>153249980000</v>
      </c>
      <c r="I9" s="9">
        <v>-11707200500</v>
      </c>
      <c r="K9" s="9">
        <v>10000000</v>
      </c>
      <c r="M9" s="9">
        <v>141542779500</v>
      </c>
      <c r="O9" s="9">
        <v>150490000000</v>
      </c>
      <c r="Q9" s="29">
        <f t="shared" ref="Q9" si="1">-8100020000</f>
        <v>-8100020000</v>
      </c>
      <c r="T9" s="37">
        <f>-8100020000</f>
        <v>-8100020000</v>
      </c>
      <c r="V9" s="33">
        <f t="shared" si="0"/>
        <v>0</v>
      </c>
    </row>
    <row r="10" spans="1:22" ht="21.75" customHeight="1" x14ac:dyDescent="0.45">
      <c r="A10" s="8" t="s">
        <v>72</v>
      </c>
      <c r="C10" s="9">
        <v>21564</v>
      </c>
      <c r="E10" s="9">
        <v>92890035216</v>
      </c>
      <c r="G10" s="9">
        <v>98129979396</v>
      </c>
      <c r="I10" s="9">
        <v>-5239944180</v>
      </c>
      <c r="K10" s="9">
        <v>21564</v>
      </c>
      <c r="M10" s="9">
        <v>92890035216</v>
      </c>
      <c r="O10" s="9">
        <v>83544521076</v>
      </c>
      <c r="Q10" s="29">
        <v>9345514140</v>
      </c>
      <c r="T10" s="33">
        <v>9345514140</v>
      </c>
      <c r="V10" s="33">
        <f t="shared" si="0"/>
        <v>0</v>
      </c>
    </row>
    <row r="11" spans="1:22" ht="21.75" customHeight="1" x14ac:dyDescent="0.45">
      <c r="A11" s="8" t="s">
        <v>69</v>
      </c>
      <c r="C11" s="9">
        <v>15984000</v>
      </c>
      <c r="E11" s="9">
        <v>237112462188</v>
      </c>
      <c r="G11" s="9">
        <v>246404103246</v>
      </c>
      <c r="I11" s="9">
        <v>-9291641058</v>
      </c>
      <c r="K11" s="9">
        <v>15984000</v>
      </c>
      <c r="M11" s="9">
        <v>237112462188</v>
      </c>
      <c r="O11" s="9">
        <v>227067997557</v>
      </c>
      <c r="Q11" s="29">
        <v>10044464631</v>
      </c>
      <c r="T11" s="33">
        <v>10044464631</v>
      </c>
      <c r="V11" s="33">
        <f t="shared" si="0"/>
        <v>0</v>
      </c>
    </row>
    <row r="12" spans="1:22" ht="21.75" customHeight="1" x14ac:dyDescent="0.45">
      <c r="A12" s="8" t="s">
        <v>62</v>
      </c>
      <c r="C12" s="9">
        <v>1500000</v>
      </c>
      <c r="E12" s="9">
        <v>33859743750</v>
      </c>
      <c r="G12" s="9">
        <v>34457533031</v>
      </c>
      <c r="I12" s="9">
        <v>-597789281</v>
      </c>
      <c r="K12" s="9">
        <v>1500000</v>
      </c>
      <c r="M12" s="9">
        <v>33859743750</v>
      </c>
      <c r="O12" s="9">
        <v>28615978125</v>
      </c>
      <c r="Q12" s="29">
        <v>5243765625</v>
      </c>
      <c r="T12" s="33">
        <v>5243765625</v>
      </c>
      <c r="V12" s="33">
        <f t="shared" si="0"/>
        <v>0</v>
      </c>
    </row>
    <row r="13" spans="1:22" ht="21.75" customHeight="1" x14ac:dyDescent="0.45">
      <c r="A13" s="8" t="s">
        <v>25</v>
      </c>
      <c r="C13" s="9">
        <v>29431752</v>
      </c>
      <c r="E13" s="9">
        <v>613511595595</v>
      </c>
      <c r="G13" s="9">
        <v>701866627483</v>
      </c>
      <c r="I13" s="9">
        <v>-88355031887</v>
      </c>
      <c r="K13" s="9">
        <v>29431752</v>
      </c>
      <c r="M13" s="9">
        <v>613511595595</v>
      </c>
      <c r="O13" s="9">
        <v>521645767737</v>
      </c>
      <c r="Q13" s="29">
        <v>91865827858</v>
      </c>
      <c r="T13" s="33">
        <v>91865827858</v>
      </c>
      <c r="V13" s="33">
        <f t="shared" si="0"/>
        <v>0</v>
      </c>
    </row>
    <row r="14" spans="1:22" ht="21.75" customHeight="1" x14ac:dyDescent="0.45">
      <c r="A14" s="8" t="s">
        <v>75</v>
      </c>
      <c r="C14" s="9">
        <v>19960000</v>
      </c>
      <c r="E14" s="9">
        <v>278709439050</v>
      </c>
      <c r="G14" s="9">
        <v>289275676725</v>
      </c>
      <c r="I14" s="9">
        <v>-10566237675</v>
      </c>
      <c r="K14" s="9">
        <v>19960000</v>
      </c>
      <c r="M14" s="9">
        <v>278709439050</v>
      </c>
      <c r="O14" s="9">
        <v>300311688844</v>
      </c>
      <c r="Q14" s="29">
        <v>-21602249794</v>
      </c>
      <c r="T14" s="33">
        <f>-21602249794</f>
        <v>-21602249794</v>
      </c>
      <c r="V14" s="33">
        <f t="shared" si="0"/>
        <v>0</v>
      </c>
    </row>
    <row r="15" spans="1:22" ht="21.75" customHeight="1" x14ac:dyDescent="0.45">
      <c r="A15" s="8" t="s">
        <v>63</v>
      </c>
      <c r="C15" s="9">
        <v>4400000</v>
      </c>
      <c r="E15" s="9">
        <v>96227993400</v>
      </c>
      <c r="G15" s="9">
        <v>98399012250</v>
      </c>
      <c r="I15" s="9">
        <v>-2171018850</v>
      </c>
      <c r="K15" s="9">
        <v>4400000</v>
      </c>
      <c r="M15" s="9">
        <v>96227993400</v>
      </c>
      <c r="O15" s="9">
        <v>100092773053</v>
      </c>
      <c r="Q15" s="29">
        <v>-3864779653</v>
      </c>
      <c r="T15" s="33">
        <f>-3864779653</f>
        <v>-3864779653</v>
      </c>
      <c r="V15" s="33">
        <f t="shared" si="0"/>
        <v>0</v>
      </c>
    </row>
    <row r="16" spans="1:22" ht="21.75" customHeight="1" x14ac:dyDescent="0.45">
      <c r="A16" s="8" t="s">
        <v>23</v>
      </c>
      <c r="C16" s="9">
        <v>35500000</v>
      </c>
      <c r="E16" s="9">
        <v>142213763250</v>
      </c>
      <c r="G16" s="9">
        <v>149977293750</v>
      </c>
      <c r="I16" s="9">
        <v>-7763530500</v>
      </c>
      <c r="K16" s="9">
        <v>35500000</v>
      </c>
      <c r="M16" s="9">
        <v>142213763250</v>
      </c>
      <c r="O16" s="9">
        <v>122275605375</v>
      </c>
      <c r="Q16" s="29">
        <v>19938157875</v>
      </c>
      <c r="T16" s="33">
        <v>19938157875</v>
      </c>
      <c r="V16" s="33">
        <f t="shared" si="0"/>
        <v>0</v>
      </c>
    </row>
    <row r="17" spans="1:22" ht="21.75" customHeight="1" x14ac:dyDescent="0.45">
      <c r="A17" s="8" t="s">
        <v>22</v>
      </c>
      <c r="C17" s="9">
        <v>3593433</v>
      </c>
      <c r="E17" s="9">
        <v>8362173904</v>
      </c>
      <c r="G17" s="9">
        <v>9330200016</v>
      </c>
      <c r="I17" s="9">
        <v>-968026111</v>
      </c>
      <c r="K17" s="9">
        <v>3593433</v>
      </c>
      <c r="M17" s="9">
        <v>8362173904</v>
      </c>
      <c r="O17" s="9">
        <v>6231489442</v>
      </c>
      <c r="Q17" s="29">
        <v>2130684462</v>
      </c>
      <c r="T17" s="33">
        <v>2130684462</v>
      </c>
      <c r="V17" s="33">
        <f t="shared" si="0"/>
        <v>0</v>
      </c>
    </row>
    <row r="18" spans="1:22" ht="21.75" customHeight="1" x14ac:dyDescent="0.45">
      <c r="A18" s="8" t="s">
        <v>78</v>
      </c>
      <c r="C18" s="9">
        <v>2000000</v>
      </c>
      <c r="E18" s="9">
        <v>19976250000</v>
      </c>
      <c r="G18" s="9">
        <v>20023200000</v>
      </c>
      <c r="I18" s="9">
        <v>-46950000</v>
      </c>
      <c r="K18" s="9">
        <v>2000000</v>
      </c>
      <c r="M18" s="9">
        <v>19976250000</v>
      </c>
      <c r="O18" s="9">
        <v>20023200000</v>
      </c>
      <c r="Q18" s="29">
        <v>-46950000</v>
      </c>
      <c r="T18" s="33">
        <f>-46950000</f>
        <v>-46950000</v>
      </c>
      <c r="V18" s="33">
        <f t="shared" si="0"/>
        <v>0</v>
      </c>
    </row>
    <row r="19" spans="1:22" ht="21.75" customHeight="1" x14ac:dyDescent="0.45">
      <c r="A19" s="8" t="s">
        <v>71</v>
      </c>
      <c r="C19" s="9">
        <v>4045389</v>
      </c>
      <c r="E19" s="9">
        <v>200486876845</v>
      </c>
      <c r="G19" s="9">
        <v>210388525723</v>
      </c>
      <c r="I19" s="9">
        <v>-9901648877</v>
      </c>
      <c r="K19" s="9">
        <v>4045389</v>
      </c>
      <c r="M19" s="9">
        <v>200486876845</v>
      </c>
      <c r="O19" s="9">
        <v>199999986771</v>
      </c>
      <c r="Q19" s="29">
        <v>1686907213</v>
      </c>
      <c r="T19" s="33">
        <v>1686907213</v>
      </c>
      <c r="V19" s="33">
        <f t="shared" si="0"/>
        <v>0</v>
      </c>
    </row>
    <row r="20" spans="1:22" ht="21.75" customHeight="1" x14ac:dyDescent="0.45">
      <c r="A20" s="8" t="s">
        <v>74</v>
      </c>
      <c r="C20" s="9">
        <v>67248</v>
      </c>
      <c r="E20" s="9">
        <v>224310850159</v>
      </c>
      <c r="G20" s="9">
        <v>239177310208</v>
      </c>
      <c r="I20" s="9">
        <v>-14866460048</v>
      </c>
      <c r="K20" s="9">
        <v>67248</v>
      </c>
      <c r="M20" s="9">
        <v>224310850159</v>
      </c>
      <c r="O20" s="9">
        <v>193142288320</v>
      </c>
      <c r="Q20" s="29">
        <v>32511180096</v>
      </c>
      <c r="T20" s="37">
        <v>32511180096</v>
      </c>
      <c r="V20" s="33">
        <f t="shared" si="0"/>
        <v>0</v>
      </c>
    </row>
    <row r="21" spans="1:22" ht="21.75" customHeight="1" x14ac:dyDescent="0.45">
      <c r="A21" s="8" t="s">
        <v>207</v>
      </c>
      <c r="C21" s="9">
        <v>10000</v>
      </c>
      <c r="E21" s="9">
        <v>14243990000</v>
      </c>
      <c r="G21" s="9">
        <v>15008230000</v>
      </c>
      <c r="I21" s="9">
        <v>-764240000</v>
      </c>
      <c r="K21" s="9">
        <v>10000</v>
      </c>
      <c r="M21" s="9">
        <v>14243990000</v>
      </c>
      <c r="O21" s="9">
        <v>13103310000</v>
      </c>
      <c r="Q21" s="29">
        <v>1140680000</v>
      </c>
      <c r="T21" s="33">
        <v>1140680000</v>
      </c>
      <c r="V21" s="33">
        <f t="shared" si="0"/>
        <v>0</v>
      </c>
    </row>
    <row r="22" spans="1:22" ht="21.75" customHeight="1" x14ac:dyDescent="0.45">
      <c r="A22" s="8" t="s">
        <v>21</v>
      </c>
      <c r="C22" s="9">
        <v>18000000</v>
      </c>
      <c r="E22" s="9">
        <v>72287316000</v>
      </c>
      <c r="G22" s="9">
        <v>74086092353</v>
      </c>
      <c r="I22" s="9">
        <v>-1798776353</v>
      </c>
      <c r="K22" s="9">
        <v>18000000</v>
      </c>
      <c r="M22" s="9">
        <v>72287316000</v>
      </c>
      <c r="O22" s="9">
        <v>73589520809</v>
      </c>
      <c r="Q22" s="29">
        <v>-1302204809</v>
      </c>
      <c r="T22" s="33">
        <f>-1302204809</f>
        <v>-1302204809</v>
      </c>
      <c r="V22" s="33">
        <f t="shared" si="0"/>
        <v>0</v>
      </c>
    </row>
    <row r="23" spans="1:22" ht="21.75" customHeight="1" x14ac:dyDescent="0.45">
      <c r="A23" s="8" t="s">
        <v>61</v>
      </c>
      <c r="C23" s="9">
        <v>1000000</v>
      </c>
      <c r="E23" s="9">
        <v>10837115625</v>
      </c>
      <c r="G23" s="9">
        <v>11436403125</v>
      </c>
      <c r="I23" s="9">
        <v>-599287500</v>
      </c>
      <c r="K23" s="9">
        <v>1000000</v>
      </c>
      <c r="M23" s="9">
        <v>10837115625</v>
      </c>
      <c r="O23" s="9">
        <v>9988125000</v>
      </c>
      <c r="Q23" s="29">
        <v>848990625</v>
      </c>
      <c r="T23" s="33">
        <v>848990625</v>
      </c>
      <c r="V23" s="33">
        <f t="shared" si="0"/>
        <v>0</v>
      </c>
    </row>
    <row r="24" spans="1:22" ht="21.75" customHeight="1" x14ac:dyDescent="0.45">
      <c r="A24" s="8" t="s">
        <v>65</v>
      </c>
      <c r="C24" s="9">
        <v>1310000</v>
      </c>
      <c r="E24" s="9">
        <v>20020507381</v>
      </c>
      <c r="G24" s="9">
        <v>20269111813</v>
      </c>
      <c r="I24" s="9">
        <v>-248604431</v>
      </c>
      <c r="K24" s="9">
        <v>1310000</v>
      </c>
      <c r="M24" s="9">
        <v>20020507381</v>
      </c>
      <c r="O24" s="9">
        <v>19921982723</v>
      </c>
      <c r="Q24" s="29">
        <v>98524658</v>
      </c>
      <c r="T24" s="33">
        <v>98524658</v>
      </c>
      <c r="V24" s="33">
        <f t="shared" si="0"/>
        <v>0</v>
      </c>
    </row>
    <row r="25" spans="1:22" ht="21.75" customHeight="1" x14ac:dyDescent="0.45">
      <c r="A25" s="8" t="s">
        <v>64</v>
      </c>
      <c r="C25" s="9">
        <v>579746</v>
      </c>
      <c r="E25" s="9">
        <v>250384485322</v>
      </c>
      <c r="G25" s="9">
        <v>260442714994</v>
      </c>
      <c r="I25" s="9">
        <v>-10058229671</v>
      </c>
      <c r="K25" s="9">
        <v>579746</v>
      </c>
      <c r="M25" s="9">
        <v>250384485322</v>
      </c>
      <c r="O25" s="9">
        <v>212514121446</v>
      </c>
      <c r="Q25" s="29">
        <v>37870363876</v>
      </c>
      <c r="T25" s="33">
        <v>37870363876</v>
      </c>
      <c r="V25" s="33">
        <f t="shared" si="0"/>
        <v>0</v>
      </c>
    </row>
    <row r="26" spans="1:22" ht="21.75" customHeight="1" x14ac:dyDescent="0.45">
      <c r="A26" s="8" t="s">
        <v>66</v>
      </c>
      <c r="C26" s="9">
        <v>36800000</v>
      </c>
      <c r="E26" s="9">
        <v>912426972160</v>
      </c>
      <c r="G26" s="9">
        <v>896916007680</v>
      </c>
      <c r="I26" s="9">
        <v>15510964480</v>
      </c>
      <c r="K26" s="9">
        <v>36800000</v>
      </c>
      <c r="M26" s="9">
        <v>912426972160</v>
      </c>
      <c r="O26" s="9">
        <v>1079482264960</v>
      </c>
      <c r="Q26" s="29">
        <v>-167055292800</v>
      </c>
      <c r="T26" s="33">
        <f>-167055292800</f>
        <v>-167055292800</v>
      </c>
      <c r="V26" s="33">
        <f t="shared" si="0"/>
        <v>0</v>
      </c>
    </row>
    <row r="27" spans="1:22" ht="21.75" customHeight="1" x14ac:dyDescent="0.45">
      <c r="A27" s="8" t="s">
        <v>30</v>
      </c>
      <c r="C27" s="9">
        <v>8502639</v>
      </c>
      <c r="E27" s="9">
        <v>132020994413</v>
      </c>
      <c r="G27" s="9">
        <v>144445505411</v>
      </c>
      <c r="I27" s="9">
        <v>-12424510997</v>
      </c>
      <c r="K27" s="9">
        <v>8502639</v>
      </c>
      <c r="M27" s="9">
        <v>132020994413</v>
      </c>
      <c r="O27" s="9">
        <v>136331539089</v>
      </c>
      <c r="Q27" s="29">
        <f t="shared" ref="Q27" si="2">-4310544676</f>
        <v>-4310544676</v>
      </c>
      <c r="T27" s="37">
        <f>-4310544676</f>
        <v>-4310544676</v>
      </c>
      <c r="V27" s="33">
        <f t="shared" si="0"/>
        <v>0</v>
      </c>
    </row>
    <row r="28" spans="1:22" ht="21.75" customHeight="1" x14ac:dyDescent="0.45">
      <c r="A28" s="8" t="s">
        <v>55</v>
      </c>
      <c r="C28" s="9">
        <v>25571381</v>
      </c>
      <c r="E28" s="9">
        <v>587443344656</v>
      </c>
      <c r="G28" s="9">
        <v>608897797243</v>
      </c>
      <c r="I28" s="9">
        <v>-21454452586</v>
      </c>
      <c r="K28" s="9">
        <v>25571381</v>
      </c>
      <c r="M28" s="9">
        <v>587443344656</v>
      </c>
      <c r="O28" s="9">
        <v>529016056521</v>
      </c>
      <c r="Q28" s="29">
        <v>58427288135</v>
      </c>
      <c r="T28" s="33">
        <v>58427288135</v>
      </c>
      <c r="V28" s="33">
        <f t="shared" si="0"/>
        <v>0</v>
      </c>
    </row>
    <row r="29" spans="1:22" ht="21.75" customHeight="1" x14ac:dyDescent="0.45">
      <c r="A29" s="8" t="s">
        <v>56</v>
      </c>
      <c r="C29" s="9">
        <v>34048000</v>
      </c>
      <c r="E29" s="9">
        <v>802578604800</v>
      </c>
      <c r="G29" s="9">
        <v>838286551200</v>
      </c>
      <c r="I29" s="9">
        <v>-35707946400</v>
      </c>
      <c r="K29" s="9">
        <v>34048000</v>
      </c>
      <c r="M29" s="9">
        <v>802578604800</v>
      </c>
      <c r="O29" s="9">
        <v>721688038092</v>
      </c>
      <c r="Q29" s="29">
        <v>80890566708</v>
      </c>
      <c r="T29" s="33">
        <v>80890566708</v>
      </c>
      <c r="V29" s="33">
        <f t="shared" si="0"/>
        <v>0</v>
      </c>
    </row>
    <row r="30" spans="1:22" ht="21.75" customHeight="1" x14ac:dyDescent="0.45">
      <c r="A30" s="8" t="s">
        <v>54</v>
      </c>
      <c r="C30" s="9">
        <v>6900000</v>
      </c>
      <c r="E30" s="9">
        <v>74431507500</v>
      </c>
      <c r="G30" s="9">
        <v>70296423750</v>
      </c>
      <c r="I30" s="9">
        <v>4135083750</v>
      </c>
      <c r="K30" s="9">
        <v>6900000</v>
      </c>
      <c r="M30" s="9">
        <v>74431507500</v>
      </c>
      <c r="O30" s="9">
        <v>67862570097</v>
      </c>
      <c r="Q30" s="29">
        <v>6568937403</v>
      </c>
      <c r="T30" s="33">
        <v>6568937403</v>
      </c>
      <c r="V30" s="33">
        <f t="shared" si="0"/>
        <v>0</v>
      </c>
    </row>
    <row r="31" spans="1:22" ht="21.75" customHeight="1" x14ac:dyDescent="0.45">
      <c r="A31" s="8" t="s">
        <v>67</v>
      </c>
      <c r="C31" s="9">
        <v>2783000</v>
      </c>
      <c r="E31" s="9">
        <v>61709233162</v>
      </c>
      <c r="G31" s="9">
        <v>65667519109</v>
      </c>
      <c r="I31" s="9">
        <v>-3958285946</v>
      </c>
      <c r="K31" s="9">
        <v>2783000</v>
      </c>
      <c r="M31" s="9">
        <v>61709233162</v>
      </c>
      <c r="O31" s="9">
        <v>55247597493</v>
      </c>
      <c r="Q31" s="29">
        <v>6461635669</v>
      </c>
      <c r="T31" s="33">
        <v>6461635669</v>
      </c>
      <c r="V31" s="33">
        <f t="shared" si="0"/>
        <v>0</v>
      </c>
    </row>
    <row r="32" spans="1:22" ht="21.75" customHeight="1" x14ac:dyDescent="0.45">
      <c r="A32" s="8" t="s">
        <v>59</v>
      </c>
      <c r="C32" s="9">
        <v>4000000</v>
      </c>
      <c r="E32" s="9">
        <v>39233355000</v>
      </c>
      <c r="G32" s="9">
        <v>40272120000</v>
      </c>
      <c r="I32" s="9">
        <v>-1038765000</v>
      </c>
      <c r="K32" s="9">
        <v>4000000</v>
      </c>
      <c r="M32" s="9">
        <v>39233355000</v>
      </c>
      <c r="O32" s="9">
        <v>40046400000</v>
      </c>
      <c r="Q32" s="29">
        <v>-813045000</v>
      </c>
      <c r="T32" s="33">
        <f>-813045000</f>
        <v>-813045000</v>
      </c>
      <c r="V32" s="33">
        <f t="shared" si="0"/>
        <v>0</v>
      </c>
    </row>
    <row r="33" spans="1:22" ht="21.75" customHeight="1" x14ac:dyDescent="0.45">
      <c r="A33" s="8" t="s">
        <v>58</v>
      </c>
      <c r="C33" s="9">
        <v>1000000</v>
      </c>
      <c r="E33" s="9">
        <v>20545573125</v>
      </c>
      <c r="G33" s="9">
        <v>21314658750</v>
      </c>
      <c r="I33" s="9">
        <v>-769085625</v>
      </c>
      <c r="K33" s="9">
        <v>1000000</v>
      </c>
      <c r="M33" s="9">
        <v>20545573125</v>
      </c>
      <c r="O33" s="9">
        <v>15521546250</v>
      </c>
      <c r="Q33" s="29">
        <v>5024026875</v>
      </c>
      <c r="T33" s="33">
        <v>5024026875</v>
      </c>
      <c r="V33" s="33">
        <f t="shared" si="0"/>
        <v>0</v>
      </c>
    </row>
    <row r="34" spans="1:22" ht="21.75" customHeight="1" x14ac:dyDescent="0.45">
      <c r="A34" s="8" t="s">
        <v>76</v>
      </c>
      <c r="C34" s="9">
        <v>130571</v>
      </c>
      <c r="E34" s="9">
        <v>133641768778</v>
      </c>
      <c r="G34" s="9">
        <v>140386654925</v>
      </c>
      <c r="I34" s="9">
        <v>-6744886147</v>
      </c>
      <c r="K34" s="9">
        <v>130571</v>
      </c>
      <c r="M34" s="9">
        <v>133641768778</v>
      </c>
      <c r="O34" s="9">
        <v>121341438294</v>
      </c>
      <c r="Q34" s="29">
        <v>12300310484</v>
      </c>
      <c r="T34" s="37">
        <v>12300310484</v>
      </c>
      <c r="V34" s="33">
        <f t="shared" si="0"/>
        <v>0</v>
      </c>
    </row>
    <row r="35" spans="1:22" ht="21.75" customHeight="1" x14ac:dyDescent="0.45">
      <c r="A35" s="8" t="s">
        <v>73</v>
      </c>
      <c r="C35" s="9">
        <v>12502681</v>
      </c>
      <c r="E35" s="9">
        <v>371242106933</v>
      </c>
      <c r="G35" s="9">
        <v>393796943457</v>
      </c>
      <c r="I35" s="9">
        <v>-22554836524</v>
      </c>
      <c r="K35" s="9">
        <v>12502681</v>
      </c>
      <c r="M35" s="9">
        <v>371242106933</v>
      </c>
      <c r="O35" s="9">
        <v>359607630561</v>
      </c>
      <c r="Q35" s="29">
        <v>11634476372</v>
      </c>
      <c r="T35" s="33">
        <v>11634476372</v>
      </c>
      <c r="V35" s="33">
        <f t="shared" si="0"/>
        <v>0</v>
      </c>
    </row>
    <row r="36" spans="1:22" ht="21.75" customHeight="1" x14ac:dyDescent="0.45">
      <c r="A36" s="8" t="s">
        <v>26</v>
      </c>
      <c r="C36" s="9">
        <v>124499999</v>
      </c>
      <c r="E36" s="9">
        <v>308779263894</v>
      </c>
      <c r="G36" s="9">
        <v>341204180584</v>
      </c>
      <c r="I36" s="9">
        <v>-32424916689</v>
      </c>
      <c r="K36" s="9">
        <v>124499999</v>
      </c>
      <c r="M36" s="9">
        <v>308779263894</v>
      </c>
      <c r="O36" s="9">
        <v>296403341494</v>
      </c>
      <c r="Q36" s="29">
        <v>12375922400</v>
      </c>
      <c r="T36" s="33">
        <v>12375922400</v>
      </c>
      <c r="V36" s="33">
        <f t="shared" si="0"/>
        <v>0</v>
      </c>
    </row>
    <row r="37" spans="1:22" ht="21.75" customHeight="1" x14ac:dyDescent="0.45">
      <c r="A37" s="8" t="s">
        <v>27</v>
      </c>
      <c r="C37" s="9">
        <v>4000000</v>
      </c>
      <c r="E37" s="9">
        <v>83261628000</v>
      </c>
      <c r="G37" s="9">
        <v>90577836000</v>
      </c>
      <c r="I37" s="9">
        <v>-7316208000</v>
      </c>
      <c r="K37" s="9">
        <v>4000000</v>
      </c>
      <c r="M37" s="9">
        <v>83261628000</v>
      </c>
      <c r="O37" s="9">
        <v>68549688000</v>
      </c>
      <c r="Q37" s="29">
        <v>14711940000</v>
      </c>
      <c r="T37" s="33">
        <v>14711940000</v>
      </c>
      <c r="V37" s="33">
        <f t="shared" si="0"/>
        <v>0</v>
      </c>
    </row>
    <row r="38" spans="1:22" ht="21.75" customHeight="1" x14ac:dyDescent="0.45">
      <c r="A38" s="8" t="s">
        <v>57</v>
      </c>
      <c r="C38" s="9">
        <v>2000000</v>
      </c>
      <c r="E38" s="9">
        <v>25130122500</v>
      </c>
      <c r="G38" s="9">
        <v>25949148750</v>
      </c>
      <c r="I38" s="9">
        <v>-819026250</v>
      </c>
      <c r="K38" s="9">
        <v>2000000</v>
      </c>
      <c r="M38" s="9">
        <v>25130122500</v>
      </c>
      <c r="O38" s="9">
        <v>26728222500</v>
      </c>
      <c r="Q38" s="29">
        <v>-1598100000</v>
      </c>
      <c r="T38" s="33">
        <f>-1598100000</f>
        <v>-1598100000</v>
      </c>
      <c r="V38" s="33">
        <f t="shared" si="0"/>
        <v>0</v>
      </c>
    </row>
    <row r="39" spans="1:22" ht="21.75" customHeight="1" x14ac:dyDescent="0.45">
      <c r="A39" s="8" t="s">
        <v>20</v>
      </c>
      <c r="C39" s="9">
        <v>35000000</v>
      </c>
      <c r="E39" s="9">
        <v>112342560750</v>
      </c>
      <c r="G39" s="9">
        <v>120031537500</v>
      </c>
      <c r="I39" s="9">
        <v>-7688976750</v>
      </c>
      <c r="K39" s="9">
        <v>35000000</v>
      </c>
      <c r="M39" s="9">
        <v>112342560750</v>
      </c>
      <c r="O39" s="9">
        <v>98634611250</v>
      </c>
      <c r="Q39" s="29">
        <v>13707949500</v>
      </c>
      <c r="T39" s="33">
        <v>13707949500</v>
      </c>
      <c r="V39" s="33">
        <f t="shared" si="0"/>
        <v>0</v>
      </c>
    </row>
    <row r="40" spans="1:22" ht="21.75" customHeight="1" x14ac:dyDescent="0.45">
      <c r="A40" s="8" t="s">
        <v>24</v>
      </c>
      <c r="C40" s="9">
        <v>30231848</v>
      </c>
      <c r="E40" s="9">
        <v>320353984256</v>
      </c>
      <c r="G40" s="9">
        <v>317949826776</v>
      </c>
      <c r="I40" s="9">
        <v>2404157480</v>
      </c>
      <c r="K40" s="9">
        <v>30231848</v>
      </c>
      <c r="M40" s="9">
        <v>320353984256</v>
      </c>
      <c r="O40" s="9">
        <v>278882267720</v>
      </c>
      <c r="Q40" s="29">
        <v>41471716536</v>
      </c>
      <c r="T40" s="33">
        <v>41471716536</v>
      </c>
      <c r="V40" s="33">
        <f t="shared" ref="V40:V56" si="3">Q40-T40</f>
        <v>0</v>
      </c>
    </row>
    <row r="41" spans="1:22" ht="21.75" customHeight="1" x14ac:dyDescent="0.45">
      <c r="A41" s="8" t="s">
        <v>112</v>
      </c>
      <c r="C41" s="9">
        <v>1840000</v>
      </c>
      <c r="E41" s="9">
        <v>1835067333750</v>
      </c>
      <c r="G41" s="9">
        <v>1747683175000</v>
      </c>
      <c r="I41" s="9">
        <v>87384158750</v>
      </c>
      <c r="K41" s="9">
        <v>1840000</v>
      </c>
      <c r="M41" s="9">
        <v>1835067333750</v>
      </c>
      <c r="O41" s="9">
        <v>1747683175000</v>
      </c>
      <c r="Q41" s="29">
        <v>87384158750</v>
      </c>
      <c r="T41" s="33">
        <v>87384158750</v>
      </c>
      <c r="V41" s="33">
        <f t="shared" si="3"/>
        <v>0</v>
      </c>
    </row>
    <row r="42" spans="1:22" ht="21.75" customHeight="1" x14ac:dyDescent="0.45">
      <c r="A42" s="8" t="s">
        <v>110</v>
      </c>
      <c r="C42" s="9">
        <v>1200000</v>
      </c>
      <c r="E42" s="9">
        <v>1199782500000</v>
      </c>
      <c r="G42" s="9">
        <v>1199782500000</v>
      </c>
      <c r="I42" s="9">
        <v>0</v>
      </c>
      <c r="K42" s="9">
        <v>1200000</v>
      </c>
      <c r="M42" s="9">
        <v>1199782500000</v>
      </c>
      <c r="O42" s="9">
        <v>1199782500000</v>
      </c>
      <c r="Q42" s="29">
        <v>0</v>
      </c>
      <c r="T42" s="33">
        <v>0</v>
      </c>
      <c r="V42" s="33">
        <f t="shared" si="3"/>
        <v>0</v>
      </c>
    </row>
    <row r="43" spans="1:22" ht="21.75" customHeight="1" x14ac:dyDescent="0.45">
      <c r="A43" s="8" t="s">
        <v>118</v>
      </c>
      <c r="C43" s="9">
        <v>225000</v>
      </c>
      <c r="E43" s="9">
        <v>176581738757</v>
      </c>
      <c r="G43" s="9">
        <v>175018272187</v>
      </c>
      <c r="I43" s="9">
        <v>1563466570</v>
      </c>
      <c r="K43" s="9">
        <v>225000</v>
      </c>
      <c r="M43" s="9">
        <v>176581738757</v>
      </c>
      <c r="O43" s="9">
        <v>175018272187</v>
      </c>
      <c r="Q43" s="29">
        <v>1563466570</v>
      </c>
      <c r="T43" s="33">
        <v>1563466570</v>
      </c>
      <c r="V43" s="33">
        <f t="shared" si="3"/>
        <v>0</v>
      </c>
    </row>
    <row r="44" spans="1:22" ht="21.75" customHeight="1" x14ac:dyDescent="0.45">
      <c r="A44" s="8" t="s">
        <v>95</v>
      </c>
      <c r="C44" s="9">
        <v>880000</v>
      </c>
      <c r="E44" s="9">
        <v>836851493170</v>
      </c>
      <c r="G44" s="9">
        <v>748612289425</v>
      </c>
      <c r="I44" s="9">
        <v>88239203745</v>
      </c>
      <c r="K44" s="9">
        <v>880000</v>
      </c>
      <c r="M44" s="9">
        <v>836851493170</v>
      </c>
      <c r="O44" s="9">
        <v>782970060950</v>
      </c>
      <c r="Q44" s="29">
        <v>53881432220</v>
      </c>
      <c r="T44" s="33">
        <v>53881432220</v>
      </c>
      <c r="V44" s="33">
        <f t="shared" si="3"/>
        <v>0</v>
      </c>
    </row>
    <row r="45" spans="1:22" ht="21.75" customHeight="1" x14ac:dyDescent="0.45">
      <c r="A45" s="8" t="s">
        <v>104</v>
      </c>
      <c r="C45" s="9">
        <v>957700</v>
      </c>
      <c r="E45" s="9">
        <v>813897454343</v>
      </c>
      <c r="G45" s="9">
        <v>784466922394</v>
      </c>
      <c r="I45" s="9">
        <v>29430531949</v>
      </c>
      <c r="K45" s="9">
        <v>957700</v>
      </c>
      <c r="M45" s="9">
        <v>813897454343</v>
      </c>
      <c r="O45" s="9">
        <v>755124482875</v>
      </c>
      <c r="Q45" s="29">
        <v>58772971468</v>
      </c>
      <c r="T45" s="33">
        <v>58772971468</v>
      </c>
      <c r="V45" s="33">
        <f t="shared" si="3"/>
        <v>0</v>
      </c>
    </row>
    <row r="46" spans="1:22" ht="21.75" customHeight="1" x14ac:dyDescent="0.45">
      <c r="A46" s="8" t="s">
        <v>107</v>
      </c>
      <c r="C46" s="9">
        <v>1874200</v>
      </c>
      <c r="E46" s="9">
        <v>1496873338123</v>
      </c>
      <c r="G46" s="9">
        <v>1473644965829</v>
      </c>
      <c r="I46" s="9">
        <v>23228372294</v>
      </c>
      <c r="K46" s="9">
        <v>1874200</v>
      </c>
      <c r="M46" s="9">
        <v>1496873338123</v>
      </c>
      <c r="O46" s="9">
        <v>1525884443307</v>
      </c>
      <c r="Q46" s="29">
        <f t="shared" ref="Q46" si="4">-29011105184</f>
        <v>-29011105184</v>
      </c>
      <c r="T46" s="37">
        <f>-29011105184</f>
        <v>-29011105184</v>
      </c>
      <c r="V46" s="33">
        <f t="shared" si="3"/>
        <v>0</v>
      </c>
    </row>
    <row r="47" spans="1:22" ht="21.75" customHeight="1" x14ac:dyDescent="0.45">
      <c r="A47" s="8" t="s">
        <v>121</v>
      </c>
      <c r="C47" s="9">
        <v>420000</v>
      </c>
      <c r="E47" s="9">
        <v>405167750032</v>
      </c>
      <c r="G47" s="9">
        <v>386412270079</v>
      </c>
      <c r="I47" s="9">
        <v>18755479953</v>
      </c>
      <c r="K47" s="9">
        <v>420000</v>
      </c>
      <c r="M47" s="9">
        <v>405167750032</v>
      </c>
      <c r="O47" s="9">
        <v>412209873416</v>
      </c>
      <c r="Q47" s="29">
        <f t="shared" ref="Q47" si="5">-7042123384</f>
        <v>-7042123384</v>
      </c>
      <c r="T47" s="33">
        <f>-7042123384</f>
        <v>-7042123384</v>
      </c>
      <c r="V47" s="33">
        <f t="shared" si="3"/>
        <v>0</v>
      </c>
    </row>
    <row r="48" spans="1:22" ht="21.75" customHeight="1" x14ac:dyDescent="0.45">
      <c r="A48" s="8" t="s">
        <v>127</v>
      </c>
      <c r="C48" s="9">
        <v>1225000</v>
      </c>
      <c r="E48" s="9">
        <v>1155639252414</v>
      </c>
      <c r="G48" s="9">
        <v>1099004294361</v>
      </c>
      <c r="I48" s="9">
        <v>56634958053</v>
      </c>
      <c r="K48" s="9">
        <v>1225000</v>
      </c>
      <c r="M48" s="9">
        <v>1155639252414</v>
      </c>
      <c r="O48" s="9">
        <v>1128620650423</v>
      </c>
      <c r="Q48" s="29">
        <v>27018601991</v>
      </c>
      <c r="T48" s="33">
        <v>27018601991</v>
      </c>
      <c r="V48" s="33">
        <f t="shared" si="3"/>
        <v>0</v>
      </c>
    </row>
    <row r="49" spans="1:22" ht="21.75" customHeight="1" x14ac:dyDescent="0.45">
      <c r="A49" s="8" t="s">
        <v>115</v>
      </c>
      <c r="C49" s="9">
        <v>1000000</v>
      </c>
      <c r="E49" s="9">
        <v>999818750000</v>
      </c>
      <c r="G49" s="9">
        <v>999818750000</v>
      </c>
      <c r="I49" s="9">
        <v>0</v>
      </c>
      <c r="K49" s="9">
        <v>1000000</v>
      </c>
      <c r="M49" s="9">
        <v>999818750000</v>
      </c>
      <c r="O49" s="9">
        <v>999818750000</v>
      </c>
      <c r="Q49" s="29">
        <v>0</v>
      </c>
      <c r="T49" s="33">
        <v>0</v>
      </c>
      <c r="V49" s="33">
        <f t="shared" si="3"/>
        <v>0</v>
      </c>
    </row>
    <row r="50" spans="1:22" ht="21.75" customHeight="1" x14ac:dyDescent="0.45">
      <c r="A50" s="8" t="s">
        <v>98</v>
      </c>
      <c r="C50" s="9">
        <v>151609</v>
      </c>
      <c r="E50" s="9">
        <v>132330667718</v>
      </c>
      <c r="G50" s="9">
        <v>121795297273</v>
      </c>
      <c r="I50" s="9">
        <v>10535370445</v>
      </c>
      <c r="K50" s="9">
        <v>151609</v>
      </c>
      <c r="M50" s="9">
        <v>132330667718</v>
      </c>
      <c r="O50" s="9">
        <v>122561238698</v>
      </c>
      <c r="Q50" s="29">
        <v>9769429020</v>
      </c>
      <c r="T50" s="33">
        <v>9769429020</v>
      </c>
      <c r="V50" s="33">
        <f t="shared" si="3"/>
        <v>0</v>
      </c>
    </row>
    <row r="51" spans="1:22" ht="21.75" customHeight="1" x14ac:dyDescent="0.45">
      <c r="A51" s="8" t="s">
        <v>92</v>
      </c>
      <c r="C51" s="9">
        <v>500000</v>
      </c>
      <c r="E51" s="9">
        <v>312438360281</v>
      </c>
      <c r="G51" s="9">
        <v>308993984687</v>
      </c>
      <c r="I51" s="9">
        <v>3444375594</v>
      </c>
      <c r="K51" s="9">
        <v>500000</v>
      </c>
      <c r="M51" s="9">
        <v>312438360281</v>
      </c>
      <c r="O51" s="9">
        <v>289947437500</v>
      </c>
      <c r="Q51" s="29">
        <v>22490922781</v>
      </c>
      <c r="T51" s="33">
        <v>22490922781</v>
      </c>
      <c r="V51" s="33">
        <f t="shared" si="3"/>
        <v>0</v>
      </c>
    </row>
    <row r="52" spans="1:22" ht="21.75" customHeight="1" x14ac:dyDescent="0.45">
      <c r="A52" s="8" t="s">
        <v>101</v>
      </c>
      <c r="C52" s="9">
        <v>50614</v>
      </c>
      <c r="E52" s="9">
        <v>30867931893</v>
      </c>
      <c r="G52" s="9">
        <v>30722189993</v>
      </c>
      <c r="I52" s="9">
        <v>145741900</v>
      </c>
      <c r="K52" s="9">
        <v>50614</v>
      </c>
      <c r="M52" s="9">
        <v>30867931893</v>
      </c>
      <c r="O52" s="9">
        <v>29094738782</v>
      </c>
      <c r="Q52" s="29">
        <v>1773193111</v>
      </c>
      <c r="T52" s="33">
        <v>1773193111</v>
      </c>
      <c r="V52" s="33">
        <f t="shared" si="3"/>
        <v>0</v>
      </c>
    </row>
    <row r="53" spans="1:22" ht="21.75" customHeight="1" x14ac:dyDescent="0.45">
      <c r="A53" s="8" t="s">
        <v>130</v>
      </c>
      <c r="C53" s="9">
        <v>1579612</v>
      </c>
      <c r="E53" s="9">
        <v>1204783868701</v>
      </c>
      <c r="G53" s="9">
        <v>1266606573045</v>
      </c>
      <c r="I53" s="9">
        <v>-61822704343</v>
      </c>
      <c r="K53" s="9">
        <v>1579612</v>
      </c>
      <c r="M53" s="9">
        <v>1204783868701</v>
      </c>
      <c r="O53" s="9">
        <v>1505887050492</v>
      </c>
      <c r="Q53" s="29">
        <f t="shared" ref="Q53" si="6">-301103181791</f>
        <v>-301103181791</v>
      </c>
      <c r="T53" s="37">
        <f>-301103181791</f>
        <v>-301103181791</v>
      </c>
      <c r="V53" s="33">
        <f t="shared" si="3"/>
        <v>0</v>
      </c>
    </row>
    <row r="54" spans="1:22" ht="21.75" customHeight="1" x14ac:dyDescent="0.45">
      <c r="A54" s="8" t="s">
        <v>133</v>
      </c>
      <c r="C54" s="9">
        <v>11046941</v>
      </c>
      <c r="E54" s="9">
        <v>9987164958627</v>
      </c>
      <c r="G54" s="9">
        <v>9937131386126</v>
      </c>
      <c r="I54" s="9">
        <v>50033572501</v>
      </c>
      <c r="K54" s="9">
        <v>11046941</v>
      </c>
      <c r="M54" s="9">
        <v>9987164958627</v>
      </c>
      <c r="O54" s="9">
        <v>10942519024989</v>
      </c>
      <c r="Q54" s="29">
        <f t="shared" ref="Q54" si="7">-955354066362</f>
        <v>-955354066362</v>
      </c>
      <c r="T54" s="37">
        <f>-955354066362</f>
        <v>-955354066362</v>
      </c>
      <c r="V54" s="33">
        <f t="shared" si="3"/>
        <v>0</v>
      </c>
    </row>
    <row r="55" spans="1:22" ht="21.75" customHeight="1" x14ac:dyDescent="0.45">
      <c r="A55" s="8" t="s">
        <v>88</v>
      </c>
      <c r="C55" s="9">
        <v>766100</v>
      </c>
      <c r="E55" s="9">
        <v>3089122545178</v>
      </c>
      <c r="G55" s="9">
        <v>3028117865326</v>
      </c>
      <c r="I55" s="9">
        <v>61004679852</v>
      </c>
      <c r="K55" s="9">
        <v>766100</v>
      </c>
      <c r="M55" s="9">
        <v>3089122545178</v>
      </c>
      <c r="O55" s="9">
        <v>3001257612300</v>
      </c>
      <c r="Q55" s="29">
        <v>87864932878</v>
      </c>
      <c r="T55" s="33">
        <v>87864932878</v>
      </c>
      <c r="V55" s="33">
        <f t="shared" si="3"/>
        <v>0</v>
      </c>
    </row>
    <row r="56" spans="1:22" ht="21.75" customHeight="1" x14ac:dyDescent="0.45">
      <c r="A56" s="11" t="s">
        <v>136</v>
      </c>
      <c r="C56" s="13">
        <v>1000000</v>
      </c>
      <c r="E56" s="13">
        <v>999818750000</v>
      </c>
      <c r="G56" s="13">
        <v>999818750000</v>
      </c>
      <c r="I56" s="13">
        <v>0</v>
      </c>
      <c r="K56" s="13">
        <v>1000000</v>
      </c>
      <c r="M56" s="13">
        <v>999818750000</v>
      </c>
      <c r="O56" s="13">
        <v>1000000000000</v>
      </c>
      <c r="Q56" s="40">
        <v>-181250000</v>
      </c>
      <c r="T56" s="33">
        <f>-181250000</f>
        <v>-181250000</v>
      </c>
      <c r="V56" s="33">
        <f t="shared" si="3"/>
        <v>0</v>
      </c>
    </row>
    <row r="57" spans="1:22" ht="21.75" customHeight="1" thickBot="1" x14ac:dyDescent="0.5">
      <c r="A57" s="15" t="s">
        <v>31</v>
      </c>
      <c r="C57" s="16">
        <f>SUM(C8:C56)</f>
        <v>509758027</v>
      </c>
      <c r="E57" s="16">
        <f>SUM(E8:E56)</f>
        <v>31451890234551</v>
      </c>
      <c r="G57" s="16">
        <f>SUM(G8:G56)</f>
        <v>31397471881096</v>
      </c>
      <c r="I57" s="16">
        <f>SUM(I8:I56)</f>
        <v>54418353467</v>
      </c>
      <c r="K57" s="16">
        <f>SUM(K8:K56)</f>
        <v>509758027</v>
      </c>
      <c r="M57" s="16">
        <f>SUM(M8:M56)</f>
        <v>31451890234551</v>
      </c>
      <c r="O57" s="16">
        <f>SUM(O8:O56)</f>
        <v>32096684688925</v>
      </c>
      <c r="Q57" s="39">
        <f>SUM(Q8:Q56)</f>
        <v>-641404638478</v>
      </c>
      <c r="T57" s="33">
        <f>SUM(T8:T56)</f>
        <v>-641404638478</v>
      </c>
    </row>
    <row r="58" spans="1:22" ht="19.5" thickTop="1" x14ac:dyDescent="0.45"/>
    <row r="63" spans="1:22" x14ac:dyDescent="0.45">
      <c r="T63" s="33" t="s">
        <v>286</v>
      </c>
    </row>
    <row r="64" spans="1:22" x14ac:dyDescent="0.45">
      <c r="T64" s="33" t="s">
        <v>287</v>
      </c>
    </row>
    <row r="65" spans="20:20" x14ac:dyDescent="0.45">
      <c r="T65" s="33" t="s">
        <v>288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7" fitToHeight="0" orientation="landscape" r:id="rId1"/>
  <rowBreaks count="1" manualBreakCount="1">
    <brk id="3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W27"/>
  <sheetViews>
    <sheetView rightToLeft="1" view="pageBreakPreview" zoomScale="90" zoomScaleNormal="100" zoomScaleSheetLayoutView="90" workbookViewId="0">
      <selection activeCell="M22" sqref="M22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14.45" customHeight="1" x14ac:dyDescent="0.2"/>
    <row r="5" spans="1:49" ht="14.45" customHeight="1" x14ac:dyDescent="0.2">
      <c r="A5" s="71" t="s">
        <v>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</row>
    <row r="6" spans="1:49" ht="14.45" customHeight="1" x14ac:dyDescent="0.2">
      <c r="I6" s="72" t="s">
        <v>7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C6" s="72" t="s">
        <v>9</v>
      </c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2" t="s">
        <v>33</v>
      </c>
      <c r="B8" s="72"/>
      <c r="C8" s="72"/>
      <c r="D8" s="72"/>
      <c r="E8" s="72"/>
      <c r="F8" s="72"/>
      <c r="G8" s="72"/>
      <c r="I8" s="72" t="s">
        <v>34</v>
      </c>
      <c r="J8" s="72"/>
      <c r="K8" s="72"/>
      <c r="M8" s="72" t="s">
        <v>35</v>
      </c>
      <c r="N8" s="72"/>
      <c r="O8" s="72"/>
      <c r="Q8" s="72" t="s">
        <v>36</v>
      </c>
      <c r="R8" s="72"/>
      <c r="S8" s="72"/>
      <c r="T8" s="72"/>
      <c r="U8" s="72"/>
      <c r="W8" s="72" t="s">
        <v>37</v>
      </c>
      <c r="X8" s="72"/>
      <c r="Y8" s="72"/>
      <c r="Z8" s="72"/>
      <c r="AA8" s="72"/>
      <c r="AC8" s="72" t="s">
        <v>34</v>
      </c>
      <c r="AD8" s="72"/>
      <c r="AE8" s="72"/>
      <c r="AF8" s="72"/>
      <c r="AG8" s="72"/>
      <c r="AI8" s="72" t="s">
        <v>35</v>
      </c>
      <c r="AJ8" s="72"/>
      <c r="AK8" s="72"/>
      <c r="AM8" s="72" t="s">
        <v>36</v>
      </c>
      <c r="AN8" s="72"/>
      <c r="AO8" s="72"/>
      <c r="AQ8" s="72" t="s">
        <v>37</v>
      </c>
      <c r="AR8" s="72"/>
      <c r="AS8" s="72"/>
    </row>
    <row r="9" spans="1:49" ht="21.75" customHeight="1" x14ac:dyDescent="0.2">
      <c r="A9" s="74" t="s">
        <v>38</v>
      </c>
      <c r="B9" s="74"/>
      <c r="C9" s="74"/>
      <c r="D9" s="74"/>
      <c r="E9" s="74"/>
      <c r="F9" s="74"/>
      <c r="G9" s="74"/>
      <c r="I9" s="75">
        <v>50000000</v>
      </c>
      <c r="J9" s="75"/>
      <c r="K9" s="75"/>
      <c r="M9" s="75">
        <v>12900</v>
      </c>
      <c r="N9" s="75"/>
      <c r="O9" s="75"/>
      <c r="Q9" s="74" t="s">
        <v>39</v>
      </c>
      <c r="R9" s="74"/>
      <c r="S9" s="74"/>
      <c r="T9" s="74"/>
      <c r="U9" s="74"/>
      <c r="W9" s="81">
        <v>0.29926374039477799</v>
      </c>
      <c r="X9" s="81"/>
      <c r="Y9" s="81"/>
      <c r="Z9" s="81"/>
      <c r="AA9" s="81"/>
      <c r="AC9" s="75">
        <v>0</v>
      </c>
      <c r="AD9" s="75"/>
      <c r="AE9" s="75"/>
      <c r="AF9" s="75"/>
      <c r="AG9" s="75"/>
      <c r="AI9" s="75">
        <v>0</v>
      </c>
      <c r="AJ9" s="75"/>
      <c r="AK9" s="75"/>
      <c r="AM9" s="3"/>
      <c r="AN9" s="3"/>
      <c r="AO9" s="3"/>
      <c r="AQ9" s="81">
        <v>0</v>
      </c>
      <c r="AR9" s="81"/>
      <c r="AS9" s="81"/>
    </row>
    <row r="10" spans="1:49" ht="14.45" customHeight="1" x14ac:dyDescent="0.2">
      <c r="A10" s="71" t="s">
        <v>40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</row>
    <row r="11" spans="1:49" ht="14.45" customHeight="1" x14ac:dyDescent="0.2">
      <c r="C11" s="72" t="s">
        <v>7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Y11" s="72" t="s">
        <v>9</v>
      </c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</row>
    <row r="12" spans="1:49" ht="14.45" customHeight="1" x14ac:dyDescent="0.2">
      <c r="A12" s="2" t="s">
        <v>33</v>
      </c>
      <c r="C12" s="4" t="s">
        <v>41</v>
      </c>
      <c r="D12" s="3"/>
      <c r="E12" s="4" t="s">
        <v>42</v>
      </c>
      <c r="F12" s="3"/>
      <c r="G12" s="73" t="s">
        <v>43</v>
      </c>
      <c r="H12" s="73"/>
      <c r="I12" s="73"/>
      <c r="J12" s="3"/>
      <c r="K12" s="73" t="s">
        <v>44</v>
      </c>
      <c r="L12" s="73"/>
      <c r="M12" s="73"/>
      <c r="N12" s="3"/>
      <c r="O12" s="73" t="s">
        <v>35</v>
      </c>
      <c r="P12" s="73"/>
      <c r="Q12" s="73"/>
      <c r="R12" s="3"/>
      <c r="S12" s="73" t="s">
        <v>36</v>
      </c>
      <c r="T12" s="73"/>
      <c r="U12" s="73"/>
      <c r="V12" s="73"/>
      <c r="W12" s="73"/>
      <c r="Y12" s="73" t="s">
        <v>41</v>
      </c>
      <c r="Z12" s="73"/>
      <c r="AA12" s="73"/>
      <c r="AB12" s="73"/>
      <c r="AC12" s="73"/>
      <c r="AD12" s="3"/>
      <c r="AE12" s="73" t="s">
        <v>42</v>
      </c>
      <c r="AF12" s="73"/>
      <c r="AG12" s="73"/>
      <c r="AH12" s="73"/>
      <c r="AI12" s="73"/>
      <c r="AJ12" s="3"/>
      <c r="AK12" s="73" t="s">
        <v>43</v>
      </c>
      <c r="AL12" s="73"/>
      <c r="AM12" s="73"/>
      <c r="AN12" s="3"/>
      <c r="AO12" s="73" t="s">
        <v>44</v>
      </c>
      <c r="AP12" s="73"/>
      <c r="AQ12" s="73"/>
      <c r="AR12" s="3"/>
      <c r="AS12" s="73" t="s">
        <v>35</v>
      </c>
      <c r="AT12" s="73"/>
      <c r="AU12" s="3"/>
      <c r="AV12" s="4" t="s">
        <v>36</v>
      </c>
    </row>
    <row r="13" spans="1:49" ht="14.45" customHeight="1" x14ac:dyDescent="0.2">
      <c r="A13" s="71" t="s">
        <v>45</v>
      </c>
      <c r="B13" s="71"/>
      <c r="C13" s="82"/>
      <c r="D13" s="71"/>
      <c r="E13" s="82"/>
      <c r="F13" s="71"/>
      <c r="G13" s="82"/>
      <c r="H13" s="82"/>
      <c r="I13" s="82"/>
      <c r="J13" s="71"/>
      <c r="K13" s="82"/>
      <c r="L13" s="82"/>
      <c r="M13" s="82"/>
      <c r="N13" s="71"/>
      <c r="O13" s="82"/>
      <c r="P13" s="82"/>
      <c r="Q13" s="82"/>
      <c r="R13" s="71"/>
      <c r="S13" s="82"/>
      <c r="T13" s="82"/>
      <c r="U13" s="82"/>
      <c r="V13" s="82"/>
      <c r="W13" s="82"/>
      <c r="X13" s="71"/>
      <c r="Y13" s="82"/>
      <c r="Z13" s="82"/>
      <c r="AA13" s="82"/>
      <c r="AB13" s="82"/>
      <c r="AC13" s="82"/>
      <c r="AD13" s="71"/>
      <c r="AE13" s="82"/>
      <c r="AF13" s="82"/>
      <c r="AG13" s="82"/>
      <c r="AH13" s="82"/>
      <c r="AI13" s="82"/>
      <c r="AJ13" s="71"/>
      <c r="AK13" s="82"/>
      <c r="AL13" s="82"/>
      <c r="AM13" s="82"/>
      <c r="AN13" s="71"/>
      <c r="AO13" s="82"/>
      <c r="AP13" s="82"/>
      <c r="AQ13" s="82"/>
      <c r="AR13" s="71"/>
      <c r="AS13" s="82"/>
      <c r="AT13" s="82"/>
      <c r="AU13" s="71"/>
      <c r="AV13" s="82"/>
      <c r="AW13" s="71"/>
    </row>
    <row r="14" spans="1:49" ht="14.45" customHeight="1" x14ac:dyDescent="0.2">
      <c r="C14" s="72" t="s">
        <v>7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O14" s="72" t="s">
        <v>9</v>
      </c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</row>
    <row r="15" spans="1:49" ht="14.45" customHeight="1" x14ac:dyDescent="0.2">
      <c r="A15" s="2" t="s">
        <v>33</v>
      </c>
      <c r="C15" s="4" t="s">
        <v>42</v>
      </c>
      <c r="D15" s="3"/>
      <c r="E15" s="4" t="s">
        <v>44</v>
      </c>
      <c r="F15" s="3"/>
      <c r="G15" s="73" t="s">
        <v>35</v>
      </c>
      <c r="H15" s="73"/>
      <c r="I15" s="73"/>
      <c r="J15" s="3"/>
      <c r="K15" s="73" t="s">
        <v>36</v>
      </c>
      <c r="L15" s="73"/>
      <c r="M15" s="73"/>
      <c r="O15" s="73" t="s">
        <v>42</v>
      </c>
      <c r="P15" s="73"/>
      <c r="Q15" s="73"/>
      <c r="R15" s="73"/>
      <c r="S15" s="73"/>
      <c r="T15" s="3"/>
      <c r="U15" s="73" t="s">
        <v>44</v>
      </c>
      <c r="V15" s="73"/>
      <c r="W15" s="73"/>
      <c r="X15" s="73"/>
      <c r="Y15" s="73"/>
      <c r="Z15" s="3"/>
      <c r="AA15" s="73" t="s">
        <v>35</v>
      </c>
      <c r="AB15" s="73"/>
      <c r="AC15" s="73"/>
      <c r="AD15" s="73"/>
      <c r="AE15" s="73"/>
      <c r="AF15" s="3"/>
      <c r="AG15" s="73" t="s">
        <v>36</v>
      </c>
      <c r="AH15" s="73"/>
      <c r="AI15" s="73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</sheetData>
  <mergeCells count="44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Q9:AS9"/>
    <mergeCell ref="A8:G8"/>
    <mergeCell ref="I8:K8"/>
    <mergeCell ref="M8:O8"/>
    <mergeCell ref="Q8:U8"/>
    <mergeCell ref="A9:G9"/>
    <mergeCell ref="I9:K9"/>
    <mergeCell ref="M9:O9"/>
    <mergeCell ref="Q9:U9"/>
    <mergeCell ref="W9:AA9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35"/>
  <sheetViews>
    <sheetView rightToLeft="1" topLeftCell="A13" zoomScaleNormal="100" workbookViewId="0">
      <selection activeCell="G36" sqref="G36"/>
    </sheetView>
  </sheetViews>
  <sheetFormatPr defaultRowHeight="12.75" x14ac:dyDescent="0.2"/>
  <cols>
    <col min="1" max="1" width="9.7109375" customWidth="1"/>
    <col min="2" max="2" width="21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8.42578125" bestFit="1" customWidth="1"/>
    <col min="8" max="8" width="1.28515625" customWidth="1"/>
    <col min="9" max="9" width="19.140625" bestFit="1" customWidth="1"/>
    <col min="10" max="10" width="1.28515625" customWidth="1"/>
    <col min="11" max="11" width="13" customWidth="1"/>
    <col min="12" max="12" width="1.28515625" customWidth="1"/>
    <col min="13" max="13" width="16.28515625" bestFit="1" customWidth="1"/>
    <col min="14" max="14" width="1.28515625" customWidth="1"/>
    <col min="15" max="15" width="14.42578125" bestFit="1" customWidth="1"/>
    <col min="16" max="16" width="1.28515625" customWidth="1"/>
    <col min="17" max="17" width="19.42578125" bestFit="1" customWidth="1"/>
    <col min="18" max="18" width="1.28515625" customWidth="1"/>
    <col min="19" max="19" width="15.5703125" customWidth="1"/>
    <col min="20" max="20" width="1.28515625" customWidth="1"/>
    <col min="21" max="21" width="23.7109375" bestFit="1" customWidth="1"/>
    <col min="22" max="22" width="1.28515625" customWidth="1"/>
    <col min="23" max="23" width="19.140625" bestFit="1" customWidth="1"/>
    <col min="24" max="24" width="1.28515625" customWidth="1"/>
    <col min="25" max="25" width="19.4257812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4.45" customHeight="1" x14ac:dyDescent="0.2"/>
    <row r="5" spans="1:27" ht="14.45" customHeight="1" x14ac:dyDescent="0.2">
      <c r="A5" s="1" t="s">
        <v>46</v>
      </c>
      <c r="B5" s="71" t="s">
        <v>47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4.45" customHeight="1" x14ac:dyDescent="0.2">
      <c r="E6" s="72" t="s">
        <v>7</v>
      </c>
      <c r="F6" s="72"/>
      <c r="G6" s="72"/>
      <c r="H6" s="72"/>
      <c r="I6" s="72"/>
      <c r="K6" s="72" t="s">
        <v>8</v>
      </c>
      <c r="L6" s="72"/>
      <c r="M6" s="72"/>
      <c r="N6" s="72"/>
      <c r="O6" s="72"/>
      <c r="P6" s="72"/>
      <c r="Q6" s="72"/>
      <c r="S6" s="72" t="s">
        <v>9</v>
      </c>
      <c r="T6" s="72"/>
      <c r="U6" s="72"/>
      <c r="V6" s="72"/>
      <c r="W6" s="72"/>
      <c r="X6" s="72"/>
      <c r="Y6" s="72"/>
      <c r="Z6" s="72"/>
      <c r="AA6" s="72"/>
    </row>
    <row r="7" spans="1:27" ht="14.45" customHeight="1" x14ac:dyDescent="0.2">
      <c r="E7" s="3"/>
      <c r="F7" s="3"/>
      <c r="G7" s="3"/>
      <c r="H7" s="3"/>
      <c r="I7" s="3"/>
      <c r="K7" s="73" t="s">
        <v>48</v>
      </c>
      <c r="L7" s="73"/>
      <c r="M7" s="73"/>
      <c r="N7" s="3"/>
      <c r="O7" s="73" t="s">
        <v>49</v>
      </c>
      <c r="P7" s="73"/>
      <c r="Q7" s="7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2" t="s">
        <v>50</v>
      </c>
      <c r="B8" s="72"/>
      <c r="D8" s="72" t="s">
        <v>51</v>
      </c>
      <c r="E8" s="7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52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74" t="s">
        <v>53</v>
      </c>
      <c r="B9" s="74"/>
      <c r="D9" s="75">
        <v>66412351</v>
      </c>
      <c r="E9" s="75"/>
      <c r="G9" s="6">
        <v>999999990441</v>
      </c>
      <c r="I9" s="6">
        <v>1038260145852.54</v>
      </c>
      <c r="K9" s="6">
        <v>0</v>
      </c>
      <c r="M9" s="6">
        <v>0</v>
      </c>
      <c r="O9" s="6">
        <v>-66412351</v>
      </c>
      <c r="Q9" s="6">
        <v>1038260145852.54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21.75" customHeight="1" x14ac:dyDescent="0.2">
      <c r="A10" s="76" t="s">
        <v>54</v>
      </c>
      <c r="B10" s="76"/>
      <c r="D10" s="77">
        <v>6900000</v>
      </c>
      <c r="E10" s="77"/>
      <c r="G10" s="9">
        <v>70106907597</v>
      </c>
      <c r="I10" s="9">
        <v>70296423750</v>
      </c>
      <c r="K10" s="9">
        <v>0</v>
      </c>
      <c r="M10" s="9">
        <v>0</v>
      </c>
      <c r="O10" s="9">
        <v>0</v>
      </c>
      <c r="Q10" s="9">
        <v>0</v>
      </c>
      <c r="S10" s="9">
        <v>6900000</v>
      </c>
      <c r="U10" s="9">
        <v>10800</v>
      </c>
      <c r="W10" s="9">
        <v>70106907597</v>
      </c>
      <c r="Y10" s="9">
        <v>74431507500</v>
      </c>
      <c r="AA10" s="10">
        <v>0.13</v>
      </c>
    </row>
    <row r="11" spans="1:27" ht="21.75" customHeight="1" x14ac:dyDescent="0.2">
      <c r="A11" s="76" t="s">
        <v>55</v>
      </c>
      <c r="B11" s="76"/>
      <c r="D11" s="77">
        <v>25571381</v>
      </c>
      <c r="E11" s="77"/>
      <c r="G11" s="9">
        <v>494976921676</v>
      </c>
      <c r="I11" s="9">
        <v>608897797243.89001</v>
      </c>
      <c r="K11" s="9">
        <v>0</v>
      </c>
      <c r="M11" s="9">
        <v>0</v>
      </c>
      <c r="O11" s="9">
        <v>0</v>
      </c>
      <c r="Q11" s="9">
        <v>0</v>
      </c>
      <c r="S11" s="9">
        <v>25571381</v>
      </c>
      <c r="U11" s="9">
        <v>23000</v>
      </c>
      <c r="W11" s="9">
        <v>494976921676</v>
      </c>
      <c r="Y11" s="9">
        <v>587443344656.43799</v>
      </c>
      <c r="AA11" s="10">
        <v>1.01</v>
      </c>
    </row>
    <row r="12" spans="1:27" ht="21.75" customHeight="1" x14ac:dyDescent="0.2">
      <c r="A12" s="76" t="s">
        <v>56</v>
      </c>
      <c r="B12" s="76"/>
      <c r="D12" s="77">
        <v>34048000</v>
      </c>
      <c r="E12" s="77"/>
      <c r="G12" s="9">
        <v>699378764864</v>
      </c>
      <c r="I12" s="9">
        <v>838286551200</v>
      </c>
      <c r="K12" s="9">
        <v>0</v>
      </c>
      <c r="M12" s="9">
        <v>0</v>
      </c>
      <c r="O12" s="9">
        <v>0</v>
      </c>
      <c r="Q12" s="9">
        <v>0</v>
      </c>
      <c r="S12" s="9">
        <v>34048000</v>
      </c>
      <c r="U12" s="9">
        <v>23600</v>
      </c>
      <c r="W12" s="9">
        <v>699378764864</v>
      </c>
      <c r="Y12" s="9">
        <v>802578604800</v>
      </c>
      <c r="AA12" s="10">
        <v>1.37</v>
      </c>
    </row>
    <row r="13" spans="1:27" ht="21.75" customHeight="1" x14ac:dyDescent="0.2">
      <c r="A13" s="76" t="s">
        <v>57</v>
      </c>
      <c r="B13" s="76"/>
      <c r="D13" s="77">
        <v>2000000</v>
      </c>
      <c r="E13" s="77"/>
      <c r="G13" s="9">
        <v>20000000000</v>
      </c>
      <c r="I13" s="9">
        <v>25949148750</v>
      </c>
      <c r="K13" s="9">
        <v>0</v>
      </c>
      <c r="M13" s="9">
        <v>0</v>
      </c>
      <c r="O13" s="9">
        <v>0</v>
      </c>
      <c r="Q13" s="9">
        <v>0</v>
      </c>
      <c r="S13" s="9">
        <v>2000000</v>
      </c>
      <c r="U13" s="9">
        <v>12580</v>
      </c>
      <c r="W13" s="9">
        <v>20000000000</v>
      </c>
      <c r="Y13" s="9">
        <v>25130122500</v>
      </c>
      <c r="AA13" s="10">
        <v>0.04</v>
      </c>
    </row>
    <row r="14" spans="1:27" ht="21.75" customHeight="1" x14ac:dyDescent="0.2">
      <c r="A14" s="76" t="s">
        <v>58</v>
      </c>
      <c r="B14" s="76"/>
      <c r="D14" s="77">
        <v>1000000</v>
      </c>
      <c r="E14" s="77"/>
      <c r="G14" s="9">
        <v>10011600000</v>
      </c>
      <c r="I14" s="9">
        <v>21314658750</v>
      </c>
      <c r="K14" s="9">
        <v>0</v>
      </c>
      <c r="M14" s="9">
        <v>0</v>
      </c>
      <c r="O14" s="9">
        <v>0</v>
      </c>
      <c r="Q14" s="9">
        <v>0</v>
      </c>
      <c r="S14" s="9">
        <v>1000000</v>
      </c>
      <c r="U14" s="9">
        <v>20570</v>
      </c>
      <c r="W14" s="9">
        <v>10011600000</v>
      </c>
      <c r="Y14" s="9">
        <v>20545573125</v>
      </c>
      <c r="AA14" s="10">
        <v>0.04</v>
      </c>
    </row>
    <row r="15" spans="1:27" ht="21.75" customHeight="1" x14ac:dyDescent="0.2">
      <c r="A15" s="76" t="s">
        <v>59</v>
      </c>
      <c r="B15" s="76"/>
      <c r="D15" s="77">
        <v>4000000</v>
      </c>
      <c r="E15" s="77"/>
      <c r="G15" s="9">
        <v>40046400000</v>
      </c>
      <c r="I15" s="9">
        <v>40272120000</v>
      </c>
      <c r="K15" s="9">
        <v>0</v>
      </c>
      <c r="M15" s="9">
        <v>0</v>
      </c>
      <c r="O15" s="9">
        <v>0</v>
      </c>
      <c r="Q15" s="9">
        <v>0</v>
      </c>
      <c r="S15" s="9">
        <v>4000000</v>
      </c>
      <c r="U15" s="9">
        <v>9820</v>
      </c>
      <c r="W15" s="9">
        <v>40046400000</v>
      </c>
      <c r="Y15" s="9">
        <v>39233355000</v>
      </c>
      <c r="AA15" s="10">
        <v>7.0000000000000007E-2</v>
      </c>
    </row>
    <row r="16" spans="1:27" ht="21.75" customHeight="1" x14ac:dyDescent="0.2">
      <c r="A16" s="76" t="s">
        <v>60</v>
      </c>
      <c r="B16" s="76"/>
      <c r="D16" s="77">
        <v>43978468</v>
      </c>
      <c r="E16" s="77"/>
      <c r="G16" s="9">
        <v>999999996771</v>
      </c>
      <c r="I16" s="9">
        <v>1037350469858.92</v>
      </c>
      <c r="K16" s="9">
        <v>0</v>
      </c>
      <c r="M16" s="9">
        <v>0</v>
      </c>
      <c r="O16" s="9">
        <v>-43978468</v>
      </c>
      <c r="Q16" s="9">
        <v>1038203212353.4399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</row>
    <row r="17" spans="1:27" ht="21.75" customHeight="1" x14ac:dyDescent="0.2">
      <c r="A17" s="76" t="s">
        <v>61</v>
      </c>
      <c r="B17" s="76"/>
      <c r="D17" s="77">
        <v>1000000</v>
      </c>
      <c r="E17" s="77"/>
      <c r="G17" s="9">
        <v>10011600000</v>
      </c>
      <c r="I17" s="9">
        <v>11436403125</v>
      </c>
      <c r="K17" s="9">
        <v>0</v>
      </c>
      <c r="M17" s="9">
        <v>0</v>
      </c>
      <c r="O17" s="9">
        <v>0</v>
      </c>
      <c r="Q17" s="9">
        <v>0</v>
      </c>
      <c r="S17" s="9">
        <v>1000000</v>
      </c>
      <c r="U17" s="9">
        <v>10850</v>
      </c>
      <c r="W17" s="9">
        <v>10011600000</v>
      </c>
      <c r="Y17" s="9">
        <v>10837115625</v>
      </c>
      <c r="AA17" s="10">
        <v>0.02</v>
      </c>
    </row>
    <row r="18" spans="1:27" ht="21.75" customHeight="1" x14ac:dyDescent="0.2">
      <c r="A18" s="76" t="s">
        <v>62</v>
      </c>
      <c r="B18" s="76"/>
      <c r="D18" s="77">
        <v>1500000</v>
      </c>
      <c r="E18" s="77"/>
      <c r="G18" s="9">
        <v>15017400000</v>
      </c>
      <c r="I18" s="9">
        <v>34457533031.25</v>
      </c>
      <c r="K18" s="9">
        <v>0</v>
      </c>
      <c r="M18" s="9">
        <v>0</v>
      </c>
      <c r="O18" s="9">
        <v>0</v>
      </c>
      <c r="Q18" s="9">
        <v>0</v>
      </c>
      <c r="S18" s="9">
        <v>1500000</v>
      </c>
      <c r="U18" s="9">
        <v>22600</v>
      </c>
      <c r="W18" s="9">
        <v>15017400000</v>
      </c>
      <c r="Y18" s="9">
        <v>33859743750</v>
      </c>
      <c r="AA18" s="10">
        <v>0.06</v>
      </c>
    </row>
    <row r="19" spans="1:27" ht="21.75" customHeight="1" x14ac:dyDescent="0.2">
      <c r="A19" s="76" t="s">
        <v>63</v>
      </c>
      <c r="B19" s="76"/>
      <c r="D19" s="77">
        <v>4400000</v>
      </c>
      <c r="E19" s="77"/>
      <c r="G19" s="9">
        <v>100092773053</v>
      </c>
      <c r="I19" s="9">
        <v>98399012250</v>
      </c>
      <c r="K19" s="9">
        <v>0</v>
      </c>
      <c r="M19" s="9">
        <v>0</v>
      </c>
      <c r="O19" s="9">
        <v>0</v>
      </c>
      <c r="Q19" s="9">
        <v>0</v>
      </c>
      <c r="S19" s="9">
        <v>4400000</v>
      </c>
      <c r="U19" s="9">
        <v>21896</v>
      </c>
      <c r="W19" s="9">
        <v>100092773053</v>
      </c>
      <c r="Y19" s="9">
        <v>96227993400</v>
      </c>
      <c r="AA19" s="10">
        <v>0.16</v>
      </c>
    </row>
    <row r="20" spans="1:27" ht="21.75" customHeight="1" x14ac:dyDescent="0.2">
      <c r="A20" s="76" t="s">
        <v>64</v>
      </c>
      <c r="B20" s="76"/>
      <c r="D20" s="77">
        <v>579746</v>
      </c>
      <c r="E20" s="77"/>
      <c r="G20" s="9">
        <v>188104350890</v>
      </c>
      <c r="I20" s="9">
        <v>260442714994.37601</v>
      </c>
      <c r="K20" s="9">
        <v>0</v>
      </c>
      <c r="M20" s="9">
        <v>0</v>
      </c>
      <c r="O20" s="9">
        <v>0</v>
      </c>
      <c r="Q20" s="9">
        <v>0</v>
      </c>
      <c r="S20" s="9">
        <v>579746</v>
      </c>
      <c r="U20" s="9">
        <v>432400</v>
      </c>
      <c r="W20" s="9">
        <v>188104350890</v>
      </c>
      <c r="Y20" s="9">
        <v>250384485322.64999</v>
      </c>
      <c r="AA20" s="10">
        <v>0.43</v>
      </c>
    </row>
    <row r="21" spans="1:27" ht="21.75" customHeight="1" x14ac:dyDescent="0.2">
      <c r="A21" s="76" t="s">
        <v>65</v>
      </c>
      <c r="B21" s="76"/>
      <c r="D21" s="77">
        <v>1310000</v>
      </c>
      <c r="E21" s="77"/>
      <c r="G21" s="9">
        <v>19921982723</v>
      </c>
      <c r="I21" s="9">
        <v>20269111813.125</v>
      </c>
      <c r="K21" s="9">
        <v>0</v>
      </c>
      <c r="M21" s="9">
        <v>0</v>
      </c>
      <c r="O21" s="9">
        <v>0</v>
      </c>
      <c r="Q21" s="9">
        <v>0</v>
      </c>
      <c r="S21" s="9">
        <v>1310000</v>
      </c>
      <c r="U21" s="9">
        <v>15301</v>
      </c>
      <c r="W21" s="9">
        <v>19921982723</v>
      </c>
      <c r="Y21" s="9">
        <v>20020507381.875</v>
      </c>
      <c r="AA21" s="10">
        <v>0.03</v>
      </c>
    </row>
    <row r="22" spans="1:27" ht="21.75" customHeight="1" x14ac:dyDescent="0.2">
      <c r="A22" s="76" t="s">
        <v>66</v>
      </c>
      <c r="B22" s="76"/>
      <c r="D22" s="77">
        <v>36800000</v>
      </c>
      <c r="E22" s="77"/>
      <c r="G22" s="9">
        <v>958020959719</v>
      </c>
      <c r="I22" s="9">
        <v>896916007680</v>
      </c>
      <c r="K22" s="9">
        <v>0</v>
      </c>
      <c r="M22" s="9">
        <v>0</v>
      </c>
      <c r="O22" s="9">
        <v>0</v>
      </c>
      <c r="Q22" s="9">
        <v>0</v>
      </c>
      <c r="S22" s="9">
        <v>36800000</v>
      </c>
      <c r="U22" s="9">
        <v>24824</v>
      </c>
      <c r="W22" s="9">
        <v>958020959719</v>
      </c>
      <c r="Y22" s="9">
        <v>912426972160</v>
      </c>
      <c r="AA22" s="10">
        <v>1.56</v>
      </c>
    </row>
    <row r="23" spans="1:27" ht="21.75" customHeight="1" x14ac:dyDescent="0.2">
      <c r="A23" s="76" t="s">
        <v>67</v>
      </c>
      <c r="B23" s="76"/>
      <c r="D23" s="77">
        <v>2783000</v>
      </c>
      <c r="E23" s="77"/>
      <c r="G23" s="9">
        <v>40822580417</v>
      </c>
      <c r="I23" s="9">
        <v>65667519109.5</v>
      </c>
      <c r="K23" s="9">
        <v>0</v>
      </c>
      <c r="M23" s="9">
        <v>0</v>
      </c>
      <c r="O23" s="9">
        <v>0</v>
      </c>
      <c r="Q23" s="9">
        <v>0</v>
      </c>
      <c r="S23" s="9">
        <v>2783000</v>
      </c>
      <c r="U23" s="9">
        <v>22200</v>
      </c>
      <c r="W23" s="9">
        <v>40822580417</v>
      </c>
      <c r="Y23" s="9">
        <v>61709233162.5</v>
      </c>
      <c r="AA23" s="10">
        <v>0.11</v>
      </c>
    </row>
    <row r="24" spans="1:27" ht="21.75" customHeight="1" x14ac:dyDescent="0.2">
      <c r="A24" s="76" t="s">
        <v>68</v>
      </c>
      <c r="B24" s="76"/>
      <c r="D24" s="77">
        <v>9668000</v>
      </c>
      <c r="E24" s="77"/>
      <c r="G24" s="9">
        <v>209797132931</v>
      </c>
      <c r="I24" s="9">
        <v>341927690123.25</v>
      </c>
      <c r="K24" s="9">
        <v>0</v>
      </c>
      <c r="M24" s="9">
        <v>0</v>
      </c>
      <c r="O24" s="9">
        <v>0</v>
      </c>
      <c r="Q24" s="9">
        <v>0</v>
      </c>
      <c r="S24" s="9">
        <v>9668000</v>
      </c>
      <c r="U24" s="9">
        <v>34543</v>
      </c>
      <c r="W24" s="9">
        <v>209797132931</v>
      </c>
      <c r="Y24" s="9">
        <v>333565144452.75</v>
      </c>
      <c r="AA24" s="10">
        <v>0.56999999999999995</v>
      </c>
    </row>
    <row r="25" spans="1:27" ht="21.75" customHeight="1" x14ac:dyDescent="0.2">
      <c r="A25" s="76" t="s">
        <v>69</v>
      </c>
      <c r="B25" s="76"/>
      <c r="D25" s="77">
        <v>15984000</v>
      </c>
      <c r="E25" s="77"/>
      <c r="G25" s="9">
        <v>230248638955</v>
      </c>
      <c r="I25" s="9">
        <v>246404103246</v>
      </c>
      <c r="K25" s="9">
        <v>0</v>
      </c>
      <c r="M25" s="9">
        <v>0</v>
      </c>
      <c r="O25" s="9">
        <v>0</v>
      </c>
      <c r="Q25" s="9">
        <v>0</v>
      </c>
      <c r="S25" s="9">
        <v>15984000</v>
      </c>
      <c r="U25" s="9">
        <v>14852</v>
      </c>
      <c r="W25" s="9">
        <v>230248638955</v>
      </c>
      <c r="Y25" s="9">
        <v>237112462188</v>
      </c>
      <c r="AA25" s="10">
        <v>0.41</v>
      </c>
    </row>
    <row r="26" spans="1:27" ht="21.75" customHeight="1" x14ac:dyDescent="0.2">
      <c r="A26" s="76" t="s">
        <v>70</v>
      </c>
      <c r="B26" s="76"/>
      <c r="D26" s="77">
        <v>10000000</v>
      </c>
      <c r="E26" s="77"/>
      <c r="G26" s="9">
        <v>150490000000</v>
      </c>
      <c r="I26" s="9">
        <v>153249980000</v>
      </c>
      <c r="K26" s="9">
        <v>0</v>
      </c>
      <c r="M26" s="9">
        <v>0</v>
      </c>
      <c r="O26" s="9">
        <v>0</v>
      </c>
      <c r="Q26" s="9">
        <v>0</v>
      </c>
      <c r="S26" s="9">
        <v>10000000</v>
      </c>
      <c r="U26" s="9">
        <v>14239</v>
      </c>
      <c r="W26" s="9">
        <v>150490000000</v>
      </c>
      <c r="Y26" s="9">
        <v>142389980000</v>
      </c>
      <c r="AA26" s="10">
        <v>0.24</v>
      </c>
    </row>
    <row r="27" spans="1:27" ht="21.75" customHeight="1" x14ac:dyDescent="0.2">
      <c r="A27" s="76" t="s">
        <v>71</v>
      </c>
      <c r="B27" s="76"/>
      <c r="D27" s="77">
        <v>4045389</v>
      </c>
      <c r="E27" s="77"/>
      <c r="G27" s="9">
        <v>199999986771</v>
      </c>
      <c r="I27" s="9">
        <v>210388525723</v>
      </c>
      <c r="K27" s="9">
        <v>0</v>
      </c>
      <c r="M27" s="9">
        <v>0</v>
      </c>
      <c r="O27" s="9">
        <v>0</v>
      </c>
      <c r="Q27" s="9">
        <v>0</v>
      </c>
      <c r="S27" s="9">
        <v>4045389</v>
      </c>
      <c r="U27" s="9">
        <v>49856</v>
      </c>
      <c r="W27" s="9">
        <v>199999986771</v>
      </c>
      <c r="Y27" s="9">
        <v>201686893984</v>
      </c>
      <c r="AA27" s="10">
        <v>0.35</v>
      </c>
    </row>
    <row r="28" spans="1:27" ht="21.75" customHeight="1" x14ac:dyDescent="0.2">
      <c r="A28" s="76" t="s">
        <v>72</v>
      </c>
      <c r="B28" s="76"/>
      <c r="D28" s="77">
        <v>21564</v>
      </c>
      <c r="E28" s="77"/>
      <c r="G28" s="9">
        <v>39363632745</v>
      </c>
      <c r="I28" s="9">
        <v>98129979396</v>
      </c>
      <c r="K28" s="9">
        <v>0</v>
      </c>
      <c r="M28" s="9">
        <v>0</v>
      </c>
      <c r="O28" s="9">
        <v>0</v>
      </c>
      <c r="Q28" s="9">
        <v>0</v>
      </c>
      <c r="S28" s="9">
        <v>21564</v>
      </c>
      <c r="U28" s="9">
        <v>4307644</v>
      </c>
      <c r="W28" s="9">
        <v>39363632745</v>
      </c>
      <c r="Y28" s="9">
        <v>92890035216</v>
      </c>
      <c r="AA28" s="10">
        <v>0.16</v>
      </c>
    </row>
    <row r="29" spans="1:27" ht="21.75" customHeight="1" x14ac:dyDescent="0.2">
      <c r="A29" s="76" t="s">
        <v>73</v>
      </c>
      <c r="B29" s="76"/>
      <c r="D29" s="77">
        <v>12502681</v>
      </c>
      <c r="E29" s="77"/>
      <c r="G29" s="9">
        <v>339999978549</v>
      </c>
      <c r="I29" s="9">
        <v>393796943457</v>
      </c>
      <c r="K29" s="9">
        <v>0</v>
      </c>
      <c r="M29" s="9">
        <v>0</v>
      </c>
      <c r="O29" s="9">
        <v>0</v>
      </c>
      <c r="Q29" s="9">
        <v>0</v>
      </c>
      <c r="S29" s="9">
        <v>12502681</v>
      </c>
      <c r="U29" s="9">
        <v>29693</v>
      </c>
      <c r="W29" s="9">
        <v>339999978549</v>
      </c>
      <c r="Y29" s="9">
        <v>371242106933</v>
      </c>
      <c r="AA29" s="10">
        <v>0.64</v>
      </c>
    </row>
    <row r="30" spans="1:27" ht="21.75" customHeight="1" x14ac:dyDescent="0.2">
      <c r="A30" s="76" t="s">
        <v>74</v>
      </c>
      <c r="B30" s="76"/>
      <c r="D30" s="77">
        <v>67248</v>
      </c>
      <c r="E30" s="77"/>
      <c r="G30" s="9">
        <v>189996470306</v>
      </c>
      <c r="I30" s="9">
        <v>239177310208</v>
      </c>
      <c r="K30" s="9">
        <v>0</v>
      </c>
      <c r="M30" s="9">
        <v>0</v>
      </c>
      <c r="O30" s="9">
        <v>0</v>
      </c>
      <c r="Q30" s="9">
        <v>0</v>
      </c>
      <c r="S30" s="9">
        <v>67248</v>
      </c>
      <c r="U30" s="9">
        <v>3355542</v>
      </c>
      <c r="W30" s="9">
        <v>189996470306</v>
      </c>
      <c r="Y30" s="9">
        <v>225653468416</v>
      </c>
      <c r="AA30" s="10">
        <v>0.39</v>
      </c>
    </row>
    <row r="31" spans="1:27" ht="21.75" customHeight="1" x14ac:dyDescent="0.2">
      <c r="A31" s="76" t="s">
        <v>75</v>
      </c>
      <c r="B31" s="76"/>
      <c r="D31" s="77">
        <v>19960000</v>
      </c>
      <c r="E31" s="77"/>
      <c r="G31" s="9">
        <v>300311688844</v>
      </c>
      <c r="I31" s="9">
        <v>289275676725</v>
      </c>
      <c r="K31" s="9">
        <v>0</v>
      </c>
      <c r="M31" s="9">
        <v>0</v>
      </c>
      <c r="O31" s="9">
        <v>0</v>
      </c>
      <c r="Q31" s="9">
        <v>0</v>
      </c>
      <c r="S31" s="9">
        <v>19960000</v>
      </c>
      <c r="U31" s="9">
        <v>13980</v>
      </c>
      <c r="W31" s="9">
        <v>300311688844</v>
      </c>
      <c r="Y31" s="9">
        <v>278709439050</v>
      </c>
      <c r="AA31" s="10">
        <v>0.48</v>
      </c>
    </row>
    <row r="32" spans="1:27" ht="21.75" customHeight="1" x14ac:dyDescent="0.2">
      <c r="A32" s="76" t="s">
        <v>76</v>
      </c>
      <c r="B32" s="76"/>
      <c r="D32" s="77">
        <v>130571</v>
      </c>
      <c r="E32" s="77"/>
      <c r="G32" s="9">
        <v>99999758915</v>
      </c>
      <c r="I32" s="9">
        <v>140386654925</v>
      </c>
      <c r="K32" s="9">
        <v>0</v>
      </c>
      <c r="M32" s="9">
        <v>0</v>
      </c>
      <c r="O32" s="9">
        <v>0</v>
      </c>
      <c r="Q32" s="9">
        <v>0</v>
      </c>
      <c r="S32" s="9">
        <v>130571</v>
      </c>
      <c r="U32" s="9">
        <v>1023518</v>
      </c>
      <c r="W32" s="9">
        <v>99999758915</v>
      </c>
      <c r="Y32" s="9">
        <v>133641748778</v>
      </c>
      <c r="AA32" s="10">
        <v>0.23</v>
      </c>
    </row>
    <row r="33" spans="1:27" ht="21.75" customHeight="1" x14ac:dyDescent="0.2">
      <c r="A33" s="76" t="s">
        <v>77</v>
      </c>
      <c r="B33" s="76"/>
      <c r="D33" s="77">
        <v>10000</v>
      </c>
      <c r="E33" s="77"/>
      <c r="G33" s="9">
        <v>10000000000</v>
      </c>
      <c r="I33" s="9">
        <v>15008230000</v>
      </c>
      <c r="K33" s="9">
        <v>0</v>
      </c>
      <c r="M33" s="9">
        <v>0</v>
      </c>
      <c r="O33" s="9">
        <v>0</v>
      </c>
      <c r="Q33" s="9">
        <v>0</v>
      </c>
      <c r="S33" s="9">
        <v>10000</v>
      </c>
      <c r="U33" s="9">
        <v>1424399</v>
      </c>
      <c r="W33" s="9">
        <v>10000000000</v>
      </c>
      <c r="Y33" s="9">
        <v>14243990000</v>
      </c>
      <c r="AA33" s="10">
        <v>0.02</v>
      </c>
    </row>
    <row r="34" spans="1:27" ht="21.75" customHeight="1" x14ac:dyDescent="0.2">
      <c r="A34" s="78" t="s">
        <v>78</v>
      </c>
      <c r="B34" s="78"/>
      <c r="D34" s="79">
        <v>0</v>
      </c>
      <c r="E34" s="79"/>
      <c r="G34" s="13">
        <v>0</v>
      </c>
      <c r="I34" s="13">
        <v>0</v>
      </c>
      <c r="K34" s="13">
        <v>2000000</v>
      </c>
      <c r="M34" s="13">
        <v>20023200000</v>
      </c>
      <c r="O34" s="13">
        <v>0</v>
      </c>
      <c r="Q34" s="13">
        <v>0</v>
      </c>
      <c r="S34" s="13">
        <v>2000000</v>
      </c>
      <c r="U34" s="13">
        <v>10000</v>
      </c>
      <c r="W34" s="13">
        <v>20023200000</v>
      </c>
      <c r="Y34" s="13">
        <v>19976250000</v>
      </c>
      <c r="AA34" s="14">
        <v>0.03</v>
      </c>
    </row>
    <row r="35" spans="1:27" ht="21.75" customHeight="1" x14ac:dyDescent="0.2">
      <c r="A35" s="80" t="s">
        <v>31</v>
      </c>
      <c r="B35" s="80"/>
      <c r="D35" s="83">
        <v>304672399</v>
      </c>
      <c r="E35" s="83"/>
      <c r="G35" s="16">
        <f>SUM(G9:G34)</f>
        <v>6436719516167</v>
      </c>
      <c r="I35" s="16">
        <f>SUM(I9:I34)</f>
        <v>7195960711211.8516</v>
      </c>
      <c r="K35" s="16">
        <f>SUM(K9:K34)</f>
        <v>2000000</v>
      </c>
      <c r="M35" s="16">
        <f>SUM(M9:M34)</f>
        <v>20023200000</v>
      </c>
      <c r="O35" s="16">
        <f>SUM(O9:O34)</f>
        <v>-110390819</v>
      </c>
      <c r="Q35" s="16">
        <f>SUM(Q9:Q34)</f>
        <v>2076463358205.98</v>
      </c>
      <c r="S35" s="16">
        <v>196281580</v>
      </c>
      <c r="U35" s="16"/>
      <c r="W35" s="16">
        <f>SUM(W9:W34)</f>
        <v>4456742728955</v>
      </c>
      <c r="Y35" s="16">
        <f>SUM(Y9:Y34)</f>
        <v>4985940077401.2129</v>
      </c>
      <c r="AA35" s="17">
        <v>8.5500000000000007</v>
      </c>
    </row>
  </sheetData>
  <mergeCells count="65">
    <mergeCell ref="A34:B34"/>
    <mergeCell ref="D34:E34"/>
    <mergeCell ref="A35:B35"/>
    <mergeCell ref="D35:E35"/>
    <mergeCell ref="A31:B31"/>
    <mergeCell ref="D31:E31"/>
    <mergeCell ref="A32:B32"/>
    <mergeCell ref="D32:E32"/>
    <mergeCell ref="A33:B33"/>
    <mergeCell ref="D33:E33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32"/>
  <sheetViews>
    <sheetView rightToLeft="1" topLeftCell="H7" zoomScaleNormal="100" workbookViewId="0">
      <selection activeCell="AH29" sqref="AH29:AH3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140625" bestFit="1" customWidth="1"/>
    <col min="19" max="19" width="1.28515625" customWidth="1"/>
    <col min="20" max="20" width="20.140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9.425781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.42578125" bestFit="1" customWidth="1"/>
    <col min="35" max="35" width="1.28515625" customWidth="1"/>
    <col min="36" max="36" width="19.71093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45" customHeight="1" x14ac:dyDescent="0.2"/>
    <row r="5" spans="1:38" ht="14.45" customHeight="1" x14ac:dyDescent="0.2">
      <c r="A5" s="1" t="s">
        <v>79</v>
      </c>
      <c r="B5" s="71" t="s">
        <v>80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1:38" ht="14.45" customHeight="1" x14ac:dyDescent="0.2">
      <c r="A6" s="72" t="s">
        <v>81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 t="s">
        <v>7</v>
      </c>
      <c r="Q6" s="72"/>
      <c r="R6" s="72"/>
      <c r="S6" s="72"/>
      <c r="T6" s="72"/>
      <c r="V6" s="72" t="s">
        <v>8</v>
      </c>
      <c r="W6" s="72"/>
      <c r="X6" s="72"/>
      <c r="Y6" s="72"/>
      <c r="Z6" s="72"/>
      <c r="AA6" s="72"/>
      <c r="AB6" s="72"/>
      <c r="AD6" s="72" t="s">
        <v>9</v>
      </c>
      <c r="AE6" s="72"/>
      <c r="AF6" s="72"/>
      <c r="AG6" s="72"/>
      <c r="AH6" s="72"/>
      <c r="AI6" s="72"/>
      <c r="AJ6" s="72"/>
      <c r="AK6" s="72"/>
      <c r="AL6" s="7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3" t="s">
        <v>10</v>
      </c>
      <c r="W7" s="73"/>
      <c r="X7" s="73"/>
      <c r="Y7" s="3"/>
      <c r="Z7" s="73" t="s">
        <v>11</v>
      </c>
      <c r="AA7" s="73"/>
      <c r="AB7" s="7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72" t="s">
        <v>82</v>
      </c>
      <c r="B8" s="72"/>
      <c r="D8" s="2" t="s">
        <v>83</v>
      </c>
      <c r="F8" s="2" t="s">
        <v>84</v>
      </c>
      <c r="H8" s="2" t="s">
        <v>85</v>
      </c>
      <c r="J8" s="2" t="s">
        <v>86</v>
      </c>
      <c r="L8" s="2" t="s">
        <v>87</v>
      </c>
      <c r="N8" s="2" t="s">
        <v>37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74" t="s">
        <v>88</v>
      </c>
      <c r="B9" s="74"/>
      <c r="D9" s="5" t="s">
        <v>89</v>
      </c>
      <c r="F9" s="5" t="s">
        <v>89</v>
      </c>
      <c r="H9" s="5" t="s">
        <v>90</v>
      </c>
      <c r="J9" s="5" t="s">
        <v>91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3028117865326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4035196</v>
      </c>
      <c r="AH9" s="6">
        <v>3001257612300</v>
      </c>
      <c r="AJ9" s="6">
        <v>3089122545178</v>
      </c>
      <c r="AL9" s="7">
        <v>5.29</v>
      </c>
    </row>
    <row r="10" spans="1:38" ht="21.75" customHeight="1" x14ac:dyDescent="0.2">
      <c r="A10" s="76" t="s">
        <v>92</v>
      </c>
      <c r="B10" s="76"/>
      <c r="D10" s="8" t="s">
        <v>89</v>
      </c>
      <c r="F10" s="8" t="s">
        <v>89</v>
      </c>
      <c r="H10" s="8" t="s">
        <v>93</v>
      </c>
      <c r="J10" s="8" t="s">
        <v>94</v>
      </c>
      <c r="L10" s="10">
        <v>0</v>
      </c>
      <c r="N10" s="10">
        <v>0</v>
      </c>
      <c r="P10" s="9">
        <v>500000</v>
      </c>
      <c r="R10" s="9">
        <v>266519165625</v>
      </c>
      <c r="T10" s="9">
        <v>308993984687</v>
      </c>
      <c r="V10" s="9">
        <v>0</v>
      </c>
      <c r="X10" s="9">
        <v>0</v>
      </c>
      <c r="Z10" s="9">
        <v>0</v>
      </c>
      <c r="AB10" s="9">
        <v>0</v>
      </c>
      <c r="AD10" s="9">
        <v>500000</v>
      </c>
      <c r="AF10" s="9">
        <v>624990</v>
      </c>
      <c r="AH10" s="9">
        <v>266519165625</v>
      </c>
      <c r="AJ10" s="9">
        <v>312438360281</v>
      </c>
      <c r="AL10" s="10">
        <v>0.53</v>
      </c>
    </row>
    <row r="11" spans="1:38" ht="21.75" customHeight="1" x14ac:dyDescent="0.2">
      <c r="A11" s="76" t="s">
        <v>95</v>
      </c>
      <c r="B11" s="76"/>
      <c r="D11" s="8" t="s">
        <v>89</v>
      </c>
      <c r="F11" s="8" t="s">
        <v>89</v>
      </c>
      <c r="H11" s="8" t="s">
        <v>96</v>
      </c>
      <c r="J11" s="8" t="s">
        <v>97</v>
      </c>
      <c r="L11" s="10">
        <v>0</v>
      </c>
      <c r="N11" s="10">
        <v>0</v>
      </c>
      <c r="P11" s="9">
        <v>880000</v>
      </c>
      <c r="R11" s="9">
        <v>596660000000</v>
      </c>
      <c r="T11" s="9">
        <v>748612289425</v>
      </c>
      <c r="V11" s="9">
        <v>0</v>
      </c>
      <c r="X11" s="9">
        <v>0</v>
      </c>
      <c r="Z11" s="9">
        <v>0</v>
      </c>
      <c r="AB11" s="9">
        <v>0</v>
      </c>
      <c r="AD11" s="9">
        <v>880000</v>
      </c>
      <c r="AF11" s="9">
        <v>951140</v>
      </c>
      <c r="AH11" s="9">
        <v>596660000000</v>
      </c>
      <c r="AJ11" s="9">
        <v>836851493170</v>
      </c>
      <c r="AL11" s="10">
        <v>1.43</v>
      </c>
    </row>
    <row r="12" spans="1:38" ht="21.75" customHeight="1" x14ac:dyDescent="0.2">
      <c r="A12" s="76" t="s">
        <v>98</v>
      </c>
      <c r="B12" s="76"/>
      <c r="D12" s="8" t="s">
        <v>89</v>
      </c>
      <c r="F12" s="8" t="s">
        <v>89</v>
      </c>
      <c r="H12" s="8" t="s">
        <v>99</v>
      </c>
      <c r="J12" s="8" t="s">
        <v>100</v>
      </c>
      <c r="L12" s="10">
        <v>0</v>
      </c>
      <c r="N12" s="10">
        <v>0</v>
      </c>
      <c r="P12" s="9">
        <v>151609</v>
      </c>
      <c r="R12" s="9">
        <v>100988122870</v>
      </c>
      <c r="T12" s="9">
        <v>121795297273</v>
      </c>
      <c r="V12" s="9">
        <v>0</v>
      </c>
      <c r="X12" s="9">
        <v>0</v>
      </c>
      <c r="Z12" s="9">
        <v>0</v>
      </c>
      <c r="AB12" s="9">
        <v>0</v>
      </c>
      <c r="AD12" s="9">
        <v>151609</v>
      </c>
      <c r="AF12" s="9">
        <v>873000</v>
      </c>
      <c r="AH12" s="9">
        <v>100988122870</v>
      </c>
      <c r="AJ12" s="9">
        <v>132330667718</v>
      </c>
      <c r="AL12" s="10">
        <v>0.23</v>
      </c>
    </row>
    <row r="13" spans="1:38" ht="21.75" customHeight="1" x14ac:dyDescent="0.2">
      <c r="A13" s="76" t="s">
        <v>101</v>
      </c>
      <c r="B13" s="76"/>
      <c r="D13" s="8" t="s">
        <v>89</v>
      </c>
      <c r="F13" s="8" t="s">
        <v>89</v>
      </c>
      <c r="H13" s="8" t="s">
        <v>102</v>
      </c>
      <c r="J13" s="8" t="s">
        <v>103</v>
      </c>
      <c r="L13" s="10">
        <v>0</v>
      </c>
      <c r="N13" s="10">
        <v>0</v>
      </c>
      <c r="P13" s="9">
        <v>50614</v>
      </c>
      <c r="R13" s="9">
        <v>27267185070</v>
      </c>
      <c r="T13" s="9">
        <v>30722189993</v>
      </c>
      <c r="V13" s="9">
        <v>0</v>
      </c>
      <c r="X13" s="9">
        <v>0</v>
      </c>
      <c r="Z13" s="9">
        <v>0</v>
      </c>
      <c r="AB13" s="9">
        <v>0</v>
      </c>
      <c r="AD13" s="9">
        <v>50614</v>
      </c>
      <c r="AF13" s="9">
        <v>609980</v>
      </c>
      <c r="AH13" s="9">
        <v>27267185070</v>
      </c>
      <c r="AJ13" s="9">
        <v>30867931893</v>
      </c>
      <c r="AL13" s="10">
        <v>0.05</v>
      </c>
    </row>
    <row r="14" spans="1:38" ht="21.75" customHeight="1" x14ac:dyDescent="0.2">
      <c r="A14" s="76" t="s">
        <v>104</v>
      </c>
      <c r="B14" s="76"/>
      <c r="D14" s="8" t="s">
        <v>89</v>
      </c>
      <c r="F14" s="8" t="s">
        <v>89</v>
      </c>
      <c r="H14" s="8" t="s">
        <v>105</v>
      </c>
      <c r="J14" s="8" t="s">
        <v>106</v>
      </c>
      <c r="L14" s="10">
        <v>0</v>
      </c>
      <c r="N14" s="10">
        <v>0</v>
      </c>
      <c r="P14" s="9">
        <v>957700</v>
      </c>
      <c r="R14" s="9">
        <v>591265672000</v>
      </c>
      <c r="T14" s="9">
        <v>784466922394</v>
      </c>
      <c r="V14" s="9">
        <v>0</v>
      </c>
      <c r="X14" s="9">
        <v>0</v>
      </c>
      <c r="Z14" s="9">
        <v>0</v>
      </c>
      <c r="AB14" s="9">
        <v>0</v>
      </c>
      <c r="AD14" s="9">
        <v>957700</v>
      </c>
      <c r="AF14" s="9">
        <v>850000</v>
      </c>
      <c r="AH14" s="9">
        <v>591265672000</v>
      </c>
      <c r="AJ14" s="9">
        <v>813897454343</v>
      </c>
      <c r="AL14" s="10">
        <v>1.39</v>
      </c>
    </row>
    <row r="15" spans="1:38" ht="21.75" customHeight="1" x14ac:dyDescent="0.2">
      <c r="A15" s="76" t="s">
        <v>107</v>
      </c>
      <c r="B15" s="76"/>
      <c r="D15" s="8" t="s">
        <v>89</v>
      </c>
      <c r="F15" s="8" t="s">
        <v>89</v>
      </c>
      <c r="H15" s="8" t="s">
        <v>108</v>
      </c>
      <c r="J15" s="8" t="s">
        <v>109</v>
      </c>
      <c r="L15" s="10">
        <v>0</v>
      </c>
      <c r="N15" s="10">
        <v>0</v>
      </c>
      <c r="P15" s="9">
        <v>1874200</v>
      </c>
      <c r="R15" s="9">
        <v>1186679465856</v>
      </c>
      <c r="T15" s="9">
        <v>1473644965829</v>
      </c>
      <c r="V15" s="9">
        <v>0</v>
      </c>
      <c r="X15" s="9">
        <v>0</v>
      </c>
      <c r="Z15" s="9">
        <v>0</v>
      </c>
      <c r="AB15" s="9">
        <v>0</v>
      </c>
      <c r="AD15" s="9">
        <v>1874200</v>
      </c>
      <c r="AF15" s="9">
        <v>798818</v>
      </c>
      <c r="AH15" s="9">
        <v>1186679465856</v>
      </c>
      <c r="AJ15" s="9">
        <v>1496873338123</v>
      </c>
      <c r="AL15" s="10">
        <v>2.56</v>
      </c>
    </row>
    <row r="16" spans="1:38" ht="21.75" customHeight="1" x14ac:dyDescent="0.2">
      <c r="A16" s="76" t="s">
        <v>110</v>
      </c>
      <c r="B16" s="76"/>
      <c r="D16" s="8" t="s">
        <v>89</v>
      </c>
      <c r="F16" s="8" t="s">
        <v>89</v>
      </c>
      <c r="H16" s="8" t="s">
        <v>111</v>
      </c>
      <c r="J16" s="8" t="s">
        <v>109</v>
      </c>
      <c r="L16" s="10">
        <v>18</v>
      </c>
      <c r="N16" s="10">
        <v>18</v>
      </c>
      <c r="P16" s="9">
        <v>1200000</v>
      </c>
      <c r="R16" s="9">
        <v>983888000000</v>
      </c>
      <c r="T16" s="9">
        <v>1199782500000</v>
      </c>
      <c r="V16" s="9">
        <v>0</v>
      </c>
      <c r="X16" s="9">
        <v>0</v>
      </c>
      <c r="Z16" s="9">
        <v>0</v>
      </c>
      <c r="AB16" s="9">
        <v>0</v>
      </c>
      <c r="AD16" s="9">
        <v>1200000</v>
      </c>
      <c r="AF16" s="9">
        <v>1000000</v>
      </c>
      <c r="AH16" s="9">
        <v>983888000000</v>
      </c>
      <c r="AJ16" s="9">
        <v>1199782500000</v>
      </c>
      <c r="AL16" s="10">
        <v>2.0499999999999998</v>
      </c>
    </row>
    <row r="17" spans="1:38" ht="21.75" customHeight="1" x14ac:dyDescent="0.2">
      <c r="A17" s="76" t="s">
        <v>112</v>
      </c>
      <c r="B17" s="76"/>
      <c r="D17" s="8" t="s">
        <v>89</v>
      </c>
      <c r="F17" s="8" t="s">
        <v>89</v>
      </c>
      <c r="H17" s="8" t="s">
        <v>113</v>
      </c>
      <c r="J17" s="8" t="s">
        <v>114</v>
      </c>
      <c r="L17" s="10">
        <v>18</v>
      </c>
      <c r="N17" s="10">
        <v>18</v>
      </c>
      <c r="P17" s="9">
        <v>1840000</v>
      </c>
      <c r="R17" s="9">
        <v>1603706795110</v>
      </c>
      <c r="T17" s="9">
        <v>1747683175000</v>
      </c>
      <c r="V17" s="9">
        <v>0</v>
      </c>
      <c r="X17" s="9">
        <v>0</v>
      </c>
      <c r="Z17" s="9">
        <v>0</v>
      </c>
      <c r="AB17" s="9">
        <v>0</v>
      </c>
      <c r="AD17" s="9">
        <v>1840000</v>
      </c>
      <c r="AF17" s="9">
        <v>997500</v>
      </c>
      <c r="AH17" s="9">
        <v>1603706795110</v>
      </c>
      <c r="AJ17" s="9">
        <v>1835067333750</v>
      </c>
      <c r="AL17" s="10">
        <v>3.14</v>
      </c>
    </row>
    <row r="18" spans="1:38" ht="21.75" customHeight="1" x14ac:dyDescent="0.2">
      <c r="A18" s="76" t="s">
        <v>115</v>
      </c>
      <c r="B18" s="76"/>
      <c r="D18" s="8" t="s">
        <v>89</v>
      </c>
      <c r="F18" s="8" t="s">
        <v>89</v>
      </c>
      <c r="H18" s="8" t="s">
        <v>116</v>
      </c>
      <c r="J18" s="8" t="s">
        <v>117</v>
      </c>
      <c r="L18" s="10">
        <v>26</v>
      </c>
      <c r="N18" s="10">
        <v>26</v>
      </c>
      <c r="P18" s="9">
        <v>1000000</v>
      </c>
      <c r="R18" s="9">
        <v>1000000000000</v>
      </c>
      <c r="T18" s="9">
        <v>999818750000</v>
      </c>
      <c r="V18" s="9">
        <v>0</v>
      </c>
      <c r="X18" s="9">
        <v>0</v>
      </c>
      <c r="Z18" s="9">
        <v>0</v>
      </c>
      <c r="AB18" s="9">
        <v>0</v>
      </c>
      <c r="AD18" s="9">
        <v>1000000</v>
      </c>
      <c r="AF18" s="9">
        <v>1000000</v>
      </c>
      <c r="AH18" s="9">
        <v>1000000000000</v>
      </c>
      <c r="AJ18" s="9">
        <v>999818750000</v>
      </c>
      <c r="AL18" s="10">
        <v>1.71</v>
      </c>
    </row>
    <row r="19" spans="1:38" ht="21.75" customHeight="1" x14ac:dyDescent="0.2">
      <c r="A19" s="76" t="s">
        <v>118</v>
      </c>
      <c r="B19" s="76"/>
      <c r="D19" s="8" t="s">
        <v>89</v>
      </c>
      <c r="F19" s="8" t="s">
        <v>89</v>
      </c>
      <c r="H19" s="8" t="s">
        <v>119</v>
      </c>
      <c r="J19" s="8" t="s">
        <v>120</v>
      </c>
      <c r="L19" s="10">
        <v>18</v>
      </c>
      <c r="N19" s="10">
        <v>18</v>
      </c>
      <c r="P19" s="9">
        <v>225000</v>
      </c>
      <c r="R19" s="9">
        <v>169126661999</v>
      </c>
      <c r="T19" s="9">
        <v>175018272187</v>
      </c>
      <c r="V19" s="9">
        <v>0</v>
      </c>
      <c r="X19" s="9">
        <v>0</v>
      </c>
      <c r="Z19" s="9">
        <v>0</v>
      </c>
      <c r="AB19" s="9">
        <v>0</v>
      </c>
      <c r="AD19" s="9">
        <v>225000</v>
      </c>
      <c r="AF19" s="9">
        <v>784950</v>
      </c>
      <c r="AH19" s="9">
        <v>169126661999</v>
      </c>
      <c r="AJ19" s="9">
        <v>176581738757</v>
      </c>
      <c r="AL19" s="10">
        <v>0.3</v>
      </c>
    </row>
    <row r="20" spans="1:38" ht="21.75" customHeight="1" x14ac:dyDescent="0.2">
      <c r="A20" s="76" t="s">
        <v>121</v>
      </c>
      <c r="B20" s="76"/>
      <c r="D20" s="8" t="s">
        <v>89</v>
      </c>
      <c r="F20" s="8" t="s">
        <v>89</v>
      </c>
      <c r="H20" s="8" t="s">
        <v>122</v>
      </c>
      <c r="J20" s="8" t="s">
        <v>123</v>
      </c>
      <c r="L20" s="10">
        <v>20.5</v>
      </c>
      <c r="N20" s="10">
        <v>20.5</v>
      </c>
      <c r="P20" s="9">
        <v>420000</v>
      </c>
      <c r="R20" s="9">
        <v>382866963436</v>
      </c>
      <c r="T20" s="9">
        <v>386412270079</v>
      </c>
      <c r="V20" s="9">
        <v>0</v>
      </c>
      <c r="X20" s="9">
        <v>0</v>
      </c>
      <c r="Z20" s="9">
        <v>0</v>
      </c>
      <c r="AB20" s="9">
        <v>0</v>
      </c>
      <c r="AD20" s="9">
        <v>420000</v>
      </c>
      <c r="AF20" s="9">
        <v>964860</v>
      </c>
      <c r="AH20" s="9">
        <v>382866963436</v>
      </c>
      <c r="AJ20" s="9">
        <v>405167750032</v>
      </c>
      <c r="AL20" s="10">
        <v>0.69</v>
      </c>
    </row>
    <row r="21" spans="1:38" ht="21.75" customHeight="1" x14ac:dyDescent="0.2">
      <c r="A21" s="76" t="s">
        <v>124</v>
      </c>
      <c r="B21" s="76"/>
      <c r="D21" s="8" t="s">
        <v>89</v>
      </c>
      <c r="F21" s="8" t="s">
        <v>89</v>
      </c>
      <c r="H21" s="8" t="s">
        <v>125</v>
      </c>
      <c r="J21" s="8" t="s">
        <v>126</v>
      </c>
      <c r="L21" s="10">
        <v>20.5</v>
      </c>
      <c r="N21" s="10">
        <v>20.5</v>
      </c>
      <c r="P21" s="9">
        <v>1000000</v>
      </c>
      <c r="R21" s="9">
        <v>962320000000</v>
      </c>
      <c r="T21" s="9">
        <v>994189770437</v>
      </c>
      <c r="V21" s="9">
        <v>0</v>
      </c>
      <c r="X21" s="9">
        <v>0</v>
      </c>
      <c r="Z21" s="9">
        <v>1000000</v>
      </c>
      <c r="AB21" s="9">
        <v>1000000000000</v>
      </c>
      <c r="AD21" s="9">
        <v>0</v>
      </c>
      <c r="AF21" s="9">
        <v>0</v>
      </c>
      <c r="AH21" s="9">
        <v>0</v>
      </c>
      <c r="AJ21" s="9">
        <v>0</v>
      </c>
      <c r="AL21" s="10">
        <v>0</v>
      </c>
    </row>
    <row r="22" spans="1:38" ht="21.75" customHeight="1" x14ac:dyDescent="0.2">
      <c r="A22" s="76" t="s">
        <v>127</v>
      </c>
      <c r="B22" s="76"/>
      <c r="D22" s="8" t="s">
        <v>89</v>
      </c>
      <c r="F22" s="8" t="s">
        <v>89</v>
      </c>
      <c r="H22" s="8" t="s">
        <v>128</v>
      </c>
      <c r="J22" s="8" t="s">
        <v>129</v>
      </c>
      <c r="L22" s="10">
        <v>20.5</v>
      </c>
      <c r="N22" s="10">
        <v>20.5</v>
      </c>
      <c r="P22" s="9">
        <v>1225000</v>
      </c>
      <c r="R22" s="9">
        <v>1142082296625</v>
      </c>
      <c r="T22" s="9">
        <v>1099004294361</v>
      </c>
      <c r="V22" s="9">
        <v>0</v>
      </c>
      <c r="X22" s="9">
        <v>0</v>
      </c>
      <c r="Z22" s="9">
        <v>0</v>
      </c>
      <c r="AB22" s="9">
        <v>0</v>
      </c>
      <c r="AD22" s="9">
        <v>1225000</v>
      </c>
      <c r="AF22" s="9">
        <v>943550</v>
      </c>
      <c r="AH22" s="9">
        <v>1142082296625</v>
      </c>
      <c r="AJ22" s="9">
        <v>1155639252414</v>
      </c>
      <c r="AL22" s="10">
        <v>1.98</v>
      </c>
    </row>
    <row r="23" spans="1:38" ht="21.75" customHeight="1" x14ac:dyDescent="0.2">
      <c r="A23" s="76" t="s">
        <v>130</v>
      </c>
      <c r="B23" s="76"/>
      <c r="D23" s="8" t="s">
        <v>89</v>
      </c>
      <c r="F23" s="8" t="s">
        <v>89</v>
      </c>
      <c r="H23" s="8" t="s">
        <v>131</v>
      </c>
      <c r="J23" s="8" t="s">
        <v>132</v>
      </c>
      <c r="L23" s="10">
        <v>23</v>
      </c>
      <c r="N23" s="10">
        <v>23</v>
      </c>
      <c r="P23" s="9">
        <v>1579612</v>
      </c>
      <c r="R23" s="9">
        <v>1499999555200</v>
      </c>
      <c r="T23" s="9">
        <v>1266606573045</v>
      </c>
      <c r="V23" s="9">
        <v>0</v>
      </c>
      <c r="X23" s="9">
        <v>0</v>
      </c>
      <c r="Z23" s="9">
        <v>0</v>
      </c>
      <c r="AB23" s="9">
        <v>0</v>
      </c>
      <c r="AD23" s="9">
        <v>1579612</v>
      </c>
      <c r="AF23" s="9">
        <v>762847</v>
      </c>
      <c r="AH23" s="9">
        <v>1499999555200</v>
      </c>
      <c r="AJ23" s="9">
        <v>1204783868701</v>
      </c>
      <c r="AL23" s="10">
        <v>2.06</v>
      </c>
    </row>
    <row r="24" spans="1:38" ht="21.75" customHeight="1" x14ac:dyDescent="0.2">
      <c r="A24" s="76" t="s">
        <v>133</v>
      </c>
      <c r="B24" s="76"/>
      <c r="D24" s="8" t="s">
        <v>89</v>
      </c>
      <c r="F24" s="8" t="s">
        <v>89</v>
      </c>
      <c r="H24" s="8" t="s">
        <v>134</v>
      </c>
      <c r="J24" s="8" t="s">
        <v>135</v>
      </c>
      <c r="L24" s="10">
        <v>23</v>
      </c>
      <c r="N24" s="10">
        <v>23</v>
      </c>
      <c r="P24" s="9">
        <v>11046941</v>
      </c>
      <c r="R24" s="9">
        <v>10636989019490</v>
      </c>
      <c r="T24" s="9">
        <v>9937131386126</v>
      </c>
      <c r="V24" s="9">
        <v>0</v>
      </c>
      <c r="X24" s="9">
        <v>0</v>
      </c>
      <c r="Z24" s="9">
        <v>0</v>
      </c>
      <c r="AB24" s="9">
        <v>0</v>
      </c>
      <c r="AD24" s="9">
        <v>11046941</v>
      </c>
      <c r="AF24" s="9">
        <v>904230</v>
      </c>
      <c r="AH24" s="9">
        <v>10636989019490</v>
      </c>
      <c r="AJ24" s="9">
        <v>9987164958627</v>
      </c>
      <c r="AL24" s="10">
        <v>17.09</v>
      </c>
    </row>
    <row r="25" spans="1:38" ht="21.75" customHeight="1" x14ac:dyDescent="0.2">
      <c r="A25" s="78" t="s">
        <v>136</v>
      </c>
      <c r="B25" s="78"/>
      <c r="D25" s="11" t="s">
        <v>89</v>
      </c>
      <c r="F25" s="11" t="s">
        <v>89</v>
      </c>
      <c r="H25" s="11" t="s">
        <v>137</v>
      </c>
      <c r="J25" s="11" t="s">
        <v>138</v>
      </c>
      <c r="L25" s="14">
        <v>23</v>
      </c>
      <c r="N25" s="14">
        <v>23</v>
      </c>
      <c r="P25" s="13">
        <v>1000000</v>
      </c>
      <c r="R25" s="13">
        <v>1000000000000</v>
      </c>
      <c r="T25" s="13">
        <v>999818750000</v>
      </c>
      <c r="V25" s="13">
        <v>0</v>
      </c>
      <c r="X25" s="13">
        <v>0</v>
      </c>
      <c r="Z25" s="13">
        <v>0</v>
      </c>
      <c r="AB25" s="13">
        <v>0</v>
      </c>
      <c r="AD25" s="13">
        <v>1000000</v>
      </c>
      <c r="AF25" s="13">
        <v>1000000</v>
      </c>
      <c r="AH25" s="13">
        <v>1000000000000</v>
      </c>
      <c r="AJ25" s="13">
        <v>999818750000</v>
      </c>
      <c r="AL25" s="14">
        <v>1.71</v>
      </c>
    </row>
    <row r="26" spans="1:38" ht="21.75" customHeight="1" x14ac:dyDescent="0.2">
      <c r="A26" s="80" t="s">
        <v>31</v>
      </c>
      <c r="B26" s="80"/>
      <c r="D26" s="16"/>
      <c r="F26" s="16"/>
      <c r="H26" s="16"/>
      <c r="J26" s="16"/>
      <c r="L26" s="16"/>
      <c r="N26" s="16"/>
      <c r="P26" s="16">
        <f>SUM(P9:P25)</f>
        <v>25716776</v>
      </c>
      <c r="R26" s="16">
        <f>SUM(R9:R25)</f>
        <v>25151616515581</v>
      </c>
      <c r="T26" s="16">
        <f>SUM(T9:T25)</f>
        <v>25301819256162</v>
      </c>
      <c r="V26" s="16">
        <v>0</v>
      </c>
      <c r="X26" s="16">
        <v>0</v>
      </c>
      <c r="Z26" s="16">
        <v>1000000</v>
      </c>
      <c r="AB26" s="16">
        <v>1000000000000</v>
      </c>
      <c r="AD26" s="16">
        <f>SUM(AD9:AD25)</f>
        <v>24716776</v>
      </c>
      <c r="AF26" s="16"/>
      <c r="AH26" s="16">
        <f>SUM(AH9:AH25)</f>
        <v>24189296515581</v>
      </c>
      <c r="AJ26" s="16">
        <f>SUM(AJ9:AJ25)</f>
        <v>24676206692987</v>
      </c>
      <c r="AL26" s="17">
        <v>42.21</v>
      </c>
    </row>
    <row r="30" spans="1:38" x14ac:dyDescent="0.2">
      <c r="AH30" s="20"/>
    </row>
    <row r="31" spans="1:38" x14ac:dyDescent="0.2">
      <c r="AH31" s="20"/>
    </row>
    <row r="32" spans="1:38" x14ac:dyDescent="0.2">
      <c r="AH32" s="20"/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1"/>
  <sheetViews>
    <sheetView rightToLeft="1" zoomScaleNormal="100" workbookViewId="0">
      <selection activeCell="K19" sqref="K1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4.45" customHeight="1" x14ac:dyDescent="0.2">
      <c r="A5" s="71" t="s">
        <v>140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5" customHeight="1" x14ac:dyDescent="0.2"/>
    <row r="7" spans="1:13" ht="14.45" customHeight="1" x14ac:dyDescent="0.2">
      <c r="C7" s="72" t="s">
        <v>9</v>
      </c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4.45" customHeight="1" x14ac:dyDescent="0.2">
      <c r="A8" s="2" t="s">
        <v>141</v>
      </c>
      <c r="C8" s="4" t="s">
        <v>13</v>
      </c>
      <c r="D8" s="3"/>
      <c r="E8" s="4" t="s">
        <v>142</v>
      </c>
      <c r="F8" s="3"/>
      <c r="G8" s="4" t="s">
        <v>143</v>
      </c>
      <c r="H8" s="3"/>
      <c r="I8" s="4" t="s">
        <v>144</v>
      </c>
      <c r="J8" s="3"/>
      <c r="K8" s="4" t="s">
        <v>145</v>
      </c>
      <c r="L8" s="3"/>
      <c r="M8" s="4" t="s">
        <v>146</v>
      </c>
    </row>
    <row r="9" spans="1:13" ht="21.75" customHeight="1" x14ac:dyDescent="0.2">
      <c r="A9" s="5" t="s">
        <v>107</v>
      </c>
      <c r="C9" s="6">
        <v>1874200</v>
      </c>
      <c r="E9" s="6">
        <v>879000</v>
      </c>
      <c r="G9" s="6">
        <v>798818</v>
      </c>
      <c r="I9" s="7" t="s">
        <v>147</v>
      </c>
      <c r="K9" s="6">
        <v>1497144695600</v>
      </c>
      <c r="M9" s="5" t="s">
        <v>148</v>
      </c>
    </row>
    <row r="10" spans="1:13" ht="21.75" customHeight="1" x14ac:dyDescent="0.2">
      <c r="A10" s="11" t="s">
        <v>130</v>
      </c>
      <c r="C10" s="13">
        <v>1579612</v>
      </c>
      <c r="E10" s="13">
        <v>876050</v>
      </c>
      <c r="G10" s="13">
        <v>762847</v>
      </c>
      <c r="I10" s="14" t="s">
        <v>149</v>
      </c>
      <c r="K10" s="13">
        <v>1205002275364</v>
      </c>
      <c r="M10" s="11" t="s">
        <v>148</v>
      </c>
    </row>
    <row r="11" spans="1:13" ht="21.75" customHeight="1" thickBot="1" x14ac:dyDescent="0.25">
      <c r="A11" s="15" t="s">
        <v>31</v>
      </c>
      <c r="C11" s="16">
        <v>3453812</v>
      </c>
      <c r="E11" s="16"/>
      <c r="G11" s="16"/>
      <c r="I11" s="16"/>
      <c r="K11" s="16">
        <f>SUM(K9:K10)</f>
        <v>2702146970964</v>
      </c>
      <c r="M1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Q27"/>
  <sheetViews>
    <sheetView rightToLeft="1" zoomScaleNormal="100" workbookViewId="0">
      <selection activeCell="J31" sqref="J31"/>
    </sheetView>
  </sheetViews>
  <sheetFormatPr defaultRowHeight="15.75" x14ac:dyDescent="0.4"/>
  <cols>
    <col min="1" max="1" width="5.140625" style="22" customWidth="1"/>
    <col min="2" max="2" width="41.28515625" style="22" customWidth="1"/>
    <col min="3" max="3" width="1.28515625" style="22" customWidth="1"/>
    <col min="4" max="4" width="22" style="22" bestFit="1" customWidth="1"/>
    <col min="5" max="5" width="1.28515625" style="22" customWidth="1"/>
    <col min="6" max="6" width="22" style="22" bestFit="1" customWidth="1"/>
    <col min="7" max="7" width="1.28515625" style="22" customWidth="1"/>
    <col min="8" max="8" width="22" style="22" bestFit="1" customWidth="1"/>
    <col min="9" max="9" width="1.28515625" style="22" customWidth="1"/>
    <col min="10" max="10" width="22" style="22" bestFit="1" customWidth="1"/>
    <col min="11" max="11" width="1.28515625" style="22" customWidth="1"/>
    <col min="12" max="12" width="19.42578125" style="22" customWidth="1"/>
    <col min="13" max="13" width="0.28515625" style="22" customWidth="1"/>
    <col min="14" max="16" width="9.140625" style="22"/>
    <col min="17" max="17" width="14.85546875" style="22" bestFit="1" customWidth="1"/>
    <col min="18" max="16384" width="9.140625" style="22"/>
  </cols>
  <sheetData>
    <row r="1" spans="1:12" ht="29.1" customHeight="1" x14ac:dyDescent="0.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 x14ac:dyDescent="0.4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1.75" customHeight="1" x14ac:dyDescent="0.4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4.45" customHeight="1" x14ac:dyDescent="0.4"/>
    <row r="5" spans="1:12" ht="14.45" customHeight="1" x14ac:dyDescent="0.4">
      <c r="A5" s="1" t="s">
        <v>150</v>
      </c>
      <c r="B5" s="71" t="s">
        <v>151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4.45" customHeight="1" x14ac:dyDescent="0.4">
      <c r="D6" s="2" t="s">
        <v>7</v>
      </c>
      <c r="F6" s="72" t="s">
        <v>8</v>
      </c>
      <c r="G6" s="72"/>
      <c r="H6" s="72"/>
      <c r="J6" s="2" t="s">
        <v>9</v>
      </c>
    </row>
    <row r="7" spans="1:12" ht="14.45" customHeight="1" x14ac:dyDescent="0.4">
      <c r="D7" s="23"/>
      <c r="F7" s="23"/>
      <c r="G7" s="23"/>
      <c r="H7" s="23"/>
      <c r="J7" s="23"/>
    </row>
    <row r="8" spans="1:12" ht="14.45" customHeight="1" x14ac:dyDescent="0.4">
      <c r="A8" s="72" t="s">
        <v>152</v>
      </c>
      <c r="B8" s="72"/>
      <c r="D8" s="2" t="s">
        <v>153</v>
      </c>
      <c r="F8" s="2" t="s">
        <v>154</v>
      </c>
      <c r="H8" s="2" t="s">
        <v>155</v>
      </c>
      <c r="J8" s="2" t="s">
        <v>153</v>
      </c>
      <c r="L8" s="2" t="s">
        <v>18</v>
      </c>
    </row>
    <row r="9" spans="1:12" ht="19.5" customHeight="1" x14ac:dyDescent="0.45">
      <c r="A9" s="21"/>
      <c r="B9" s="24" t="s">
        <v>156</v>
      </c>
      <c r="D9" s="28">
        <v>4636011053995</v>
      </c>
      <c r="E9" s="28"/>
      <c r="F9" s="28">
        <v>9644776470957</v>
      </c>
      <c r="G9" s="28"/>
      <c r="H9" s="28">
        <v>10110990380919</v>
      </c>
      <c r="I9" s="28"/>
      <c r="J9" s="28">
        <v>4169797144033</v>
      </c>
      <c r="K9" s="25"/>
      <c r="L9" s="26"/>
    </row>
    <row r="10" spans="1:12" ht="17.25" customHeight="1" x14ac:dyDescent="0.45">
      <c r="A10" s="21"/>
      <c r="B10" s="24" t="s">
        <v>157</v>
      </c>
      <c r="D10" s="28">
        <v>5330127418369</v>
      </c>
      <c r="E10" s="28">
        <v>0</v>
      </c>
      <c r="F10" s="28">
        <v>4659916772230</v>
      </c>
      <c r="G10" s="28">
        <v>0</v>
      </c>
      <c r="H10" s="28">
        <v>4926021575000</v>
      </c>
      <c r="I10" s="28">
        <v>0</v>
      </c>
      <c r="J10" s="28">
        <v>5064022615599</v>
      </c>
      <c r="K10" s="25"/>
      <c r="L10" s="26"/>
    </row>
    <row r="11" spans="1:12" ht="14.45" customHeight="1" x14ac:dyDescent="0.45">
      <c r="A11" s="21"/>
      <c r="B11" s="24" t="s">
        <v>159</v>
      </c>
      <c r="D11" s="28">
        <v>5907341737895</v>
      </c>
      <c r="E11" s="28">
        <v>0</v>
      </c>
      <c r="F11" s="28">
        <v>212775230284</v>
      </c>
      <c r="G11" s="28">
        <v>0</v>
      </c>
      <c r="H11" s="28">
        <v>269534020000</v>
      </c>
      <c r="I11" s="28">
        <v>0</v>
      </c>
      <c r="J11" s="28">
        <v>5850582948179</v>
      </c>
      <c r="K11" s="25"/>
      <c r="L11" s="26"/>
    </row>
    <row r="12" spans="1:12" ht="14.45" customHeight="1" x14ac:dyDescent="0.45">
      <c r="A12" s="21"/>
      <c r="B12" s="24" t="s">
        <v>170</v>
      </c>
      <c r="D12" s="28">
        <v>5277144911239</v>
      </c>
      <c r="E12" s="28">
        <v>0</v>
      </c>
      <c r="F12" s="28">
        <v>6395323409611</v>
      </c>
      <c r="G12" s="28">
        <v>0</v>
      </c>
      <c r="H12" s="28">
        <v>7382662790000</v>
      </c>
      <c r="I12" s="28">
        <v>0</v>
      </c>
      <c r="J12" s="28">
        <v>4289805530850</v>
      </c>
      <c r="K12" s="25"/>
      <c r="L12" s="26"/>
    </row>
    <row r="13" spans="1:12" ht="14.45" customHeight="1" x14ac:dyDescent="0.45">
      <c r="A13" s="21"/>
      <c r="B13" s="24" t="s">
        <v>173</v>
      </c>
      <c r="D13" s="28">
        <v>9728936518933</v>
      </c>
      <c r="E13" s="28">
        <v>0</v>
      </c>
      <c r="F13" s="28">
        <v>3827534076295</v>
      </c>
      <c r="G13" s="28">
        <v>0</v>
      </c>
      <c r="H13" s="28">
        <v>7413578382870</v>
      </c>
      <c r="I13" s="28">
        <v>0</v>
      </c>
      <c r="J13" s="28">
        <v>6142892212358</v>
      </c>
      <c r="K13" s="25"/>
      <c r="L13" s="26"/>
    </row>
    <row r="14" spans="1:12" ht="14.45" customHeight="1" x14ac:dyDescent="0.45">
      <c r="A14" s="21"/>
      <c r="B14" s="24" t="s">
        <v>163</v>
      </c>
      <c r="D14" s="28">
        <v>772337782</v>
      </c>
      <c r="E14" s="28"/>
      <c r="F14" s="28">
        <v>14036200564058</v>
      </c>
      <c r="G14" s="28"/>
      <c r="H14" s="28">
        <v>14035013965897</v>
      </c>
      <c r="I14" s="28"/>
      <c r="J14" s="28">
        <v>1958935943</v>
      </c>
      <c r="K14" s="25"/>
      <c r="L14" s="26"/>
    </row>
    <row r="15" spans="1:12" ht="14.45" customHeight="1" x14ac:dyDescent="0.45">
      <c r="A15" s="21"/>
      <c r="B15" s="24" t="s">
        <v>166</v>
      </c>
      <c r="D15" s="28">
        <v>45891982</v>
      </c>
      <c r="E15" s="28"/>
      <c r="F15" s="28">
        <v>194884</v>
      </c>
      <c r="G15" s="28"/>
      <c r="H15" s="28">
        <v>46086866</v>
      </c>
      <c r="I15" s="28"/>
      <c r="J15" s="28">
        <v>0</v>
      </c>
      <c r="K15" s="25"/>
      <c r="L15" s="26"/>
    </row>
    <row r="16" spans="1:12" ht="14.45" customHeight="1" x14ac:dyDescent="0.45">
      <c r="A16" s="21"/>
      <c r="B16" s="24" t="s">
        <v>164</v>
      </c>
      <c r="D16" s="28">
        <v>153070144</v>
      </c>
      <c r="E16" s="28"/>
      <c r="F16" s="28"/>
      <c r="G16" s="28"/>
      <c r="H16" s="28">
        <v>0</v>
      </c>
      <c r="I16" s="28"/>
      <c r="J16" s="28">
        <v>153070144</v>
      </c>
      <c r="K16" s="25"/>
      <c r="L16" s="26"/>
    </row>
    <row r="17" spans="1:17" ht="14.45" customHeight="1" x14ac:dyDescent="0.4">
      <c r="A17" s="21"/>
      <c r="B17" s="24" t="s">
        <v>167</v>
      </c>
      <c r="D17" s="29">
        <v>13765102922</v>
      </c>
      <c r="E17" s="30"/>
      <c r="F17" s="29">
        <v>6389044689</v>
      </c>
      <c r="G17" s="30"/>
      <c r="H17" s="29">
        <v>20150375000</v>
      </c>
      <c r="I17" s="30"/>
      <c r="J17" s="29">
        <v>3772611</v>
      </c>
      <c r="K17" s="25"/>
      <c r="L17" s="26"/>
    </row>
    <row r="18" spans="1:17" ht="14.45" customHeight="1" x14ac:dyDescent="0.45">
      <c r="A18" s="21"/>
      <c r="B18" s="24" t="s">
        <v>168</v>
      </c>
      <c r="D18" s="28">
        <v>6502220</v>
      </c>
      <c r="E18" s="28"/>
      <c r="F18" s="28">
        <v>27495</v>
      </c>
      <c r="G18" s="28"/>
      <c r="H18" s="28">
        <v>0</v>
      </c>
      <c r="I18" s="28"/>
      <c r="J18" s="29">
        <v>6529715</v>
      </c>
      <c r="K18" s="25"/>
      <c r="L18" s="26"/>
    </row>
    <row r="19" spans="1:17" ht="14.45" customHeight="1" x14ac:dyDescent="0.45">
      <c r="A19" s="21"/>
      <c r="B19" s="24" t="s">
        <v>161</v>
      </c>
      <c r="D19" s="29">
        <v>483054</v>
      </c>
      <c r="E19" s="28"/>
      <c r="F19" s="28">
        <v>0</v>
      </c>
      <c r="G19" s="28"/>
      <c r="H19" s="28">
        <v>483054</v>
      </c>
      <c r="I19" s="28"/>
      <c r="J19" s="28">
        <v>0</v>
      </c>
      <c r="K19" s="25"/>
      <c r="L19" s="26"/>
    </row>
    <row r="20" spans="1:17" ht="14.45" customHeight="1" x14ac:dyDescent="0.4">
      <c r="A20" s="21"/>
      <c r="B20" s="24" t="s">
        <v>160</v>
      </c>
      <c r="D20" s="27">
        <v>535431</v>
      </c>
      <c r="E20" s="25"/>
      <c r="F20" s="27">
        <v>2263</v>
      </c>
      <c r="G20" s="25"/>
      <c r="H20" s="27">
        <v>0</v>
      </c>
      <c r="I20" s="25"/>
      <c r="J20" s="27">
        <v>537694</v>
      </c>
      <c r="L20" s="21"/>
    </row>
    <row r="21" spans="1:17" ht="14.45" customHeight="1" x14ac:dyDescent="0.45">
      <c r="A21" s="21"/>
      <c r="B21" s="24" t="s">
        <v>162</v>
      </c>
      <c r="D21" s="28">
        <v>161080</v>
      </c>
      <c r="E21" s="28"/>
      <c r="F21" s="28">
        <v>0</v>
      </c>
      <c r="G21" s="28"/>
      <c r="H21" s="28">
        <v>0</v>
      </c>
      <c r="I21" s="28"/>
      <c r="J21" s="28">
        <v>161080</v>
      </c>
      <c r="L21" s="21"/>
    </row>
    <row r="22" spans="1:17" ht="14.45" customHeight="1" x14ac:dyDescent="0.4">
      <c r="A22" s="21"/>
      <c r="B22" s="24" t="s">
        <v>283</v>
      </c>
      <c r="D22" s="27">
        <v>1083978</v>
      </c>
      <c r="E22" s="25"/>
      <c r="F22" s="27">
        <v>1223</v>
      </c>
      <c r="G22" s="25"/>
      <c r="H22" s="27">
        <v>270000</v>
      </c>
      <c r="I22" s="25"/>
      <c r="J22" s="27">
        <v>912128</v>
      </c>
      <c r="L22" s="21"/>
    </row>
    <row r="23" spans="1:17" ht="14.45" customHeight="1" x14ac:dyDescent="0.4">
      <c r="A23" s="21"/>
      <c r="B23" s="24" t="s">
        <v>284</v>
      </c>
      <c r="D23" s="27">
        <v>161136</v>
      </c>
      <c r="E23" s="25">
        <v>0</v>
      </c>
      <c r="F23" s="27">
        <v>0</v>
      </c>
      <c r="G23" s="25"/>
      <c r="H23" s="27">
        <v>0</v>
      </c>
      <c r="I23" s="25"/>
      <c r="J23" s="27">
        <v>161136</v>
      </c>
      <c r="L23" s="21"/>
    </row>
    <row r="24" spans="1:17" ht="14.45" customHeight="1" x14ac:dyDescent="0.4">
      <c r="A24" s="21"/>
      <c r="B24" s="24" t="s">
        <v>285</v>
      </c>
      <c r="D24" s="27">
        <v>451568</v>
      </c>
      <c r="E24" s="25"/>
      <c r="F24" s="27">
        <v>0</v>
      </c>
      <c r="G24" s="25"/>
      <c r="H24" s="27">
        <v>0</v>
      </c>
      <c r="I24" s="25"/>
      <c r="J24" s="27">
        <v>451568</v>
      </c>
      <c r="L24" s="21"/>
    </row>
    <row r="25" spans="1:17" ht="21.75" customHeight="1" thickBot="1" x14ac:dyDescent="0.45">
      <c r="A25" s="80" t="s">
        <v>31</v>
      </c>
      <c r="B25" s="80"/>
      <c r="D25" s="16">
        <v>30894316421728</v>
      </c>
      <c r="F25" s="16">
        <v>38782915793989</v>
      </c>
      <c r="H25" s="16">
        <v>44158007232679</v>
      </c>
      <c r="J25" s="16">
        <f>SUM(J9:J24)</f>
        <v>25519224983038</v>
      </c>
      <c r="L25" s="17">
        <v>0</v>
      </c>
      <c r="Q25" s="25"/>
    </row>
    <row r="26" spans="1:17" x14ac:dyDescent="0.4">
      <c r="Q26" s="25"/>
    </row>
    <row r="27" spans="1:17" x14ac:dyDescent="0.4">
      <c r="Q27" s="25"/>
    </row>
  </sheetData>
  <mergeCells count="7">
    <mergeCell ref="A8:B8"/>
    <mergeCell ref="A25:B25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2"/>
  <sheetViews>
    <sheetView rightToLeft="1" zoomScaleNormal="100" workbookViewId="0">
      <selection activeCell="F13" sqref="F13"/>
    </sheetView>
  </sheetViews>
  <sheetFormatPr defaultRowHeight="12.75" x14ac:dyDescent="0.2"/>
  <cols>
    <col min="1" max="1" width="2.5703125" customWidth="1"/>
    <col min="2" max="2" width="49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7" max="17" width="16.42578125" style="20" bestFit="1" customWidth="1"/>
  </cols>
  <sheetData>
    <row r="1" spans="1:1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7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</row>
    <row r="3" spans="1:1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7" ht="14.45" customHeight="1" x14ac:dyDescent="0.2"/>
    <row r="5" spans="1:17" ht="29.1" customHeight="1" x14ac:dyDescent="0.2">
      <c r="A5" s="1" t="s">
        <v>175</v>
      </c>
      <c r="B5" s="71" t="s">
        <v>176</v>
      </c>
      <c r="C5" s="71"/>
      <c r="D5" s="71"/>
      <c r="E5" s="71"/>
      <c r="F5" s="71"/>
      <c r="G5" s="71"/>
      <c r="H5" s="71"/>
      <c r="I5" s="71"/>
      <c r="J5" s="71"/>
    </row>
    <row r="6" spans="1:17" ht="14.45" customHeight="1" x14ac:dyDescent="0.2"/>
    <row r="7" spans="1:17" ht="14.45" customHeight="1" x14ac:dyDescent="0.2">
      <c r="A7" s="72" t="s">
        <v>177</v>
      </c>
      <c r="B7" s="72"/>
      <c r="D7" s="2" t="s">
        <v>178</v>
      </c>
      <c r="F7" s="2" t="s">
        <v>153</v>
      </c>
      <c r="H7" s="2" t="s">
        <v>179</v>
      </c>
      <c r="J7" s="2" t="s">
        <v>180</v>
      </c>
    </row>
    <row r="8" spans="1:17" ht="21.75" customHeight="1" x14ac:dyDescent="0.2">
      <c r="A8" s="74" t="s">
        <v>181</v>
      </c>
      <c r="B8" s="74"/>
      <c r="D8" s="5" t="s">
        <v>182</v>
      </c>
      <c r="F8" s="6">
        <f>'درآمد سرمایه گذاری در سهام'!T26</f>
        <v>485568843011</v>
      </c>
      <c r="H8" s="7">
        <v>-16.190000000000001</v>
      </c>
      <c r="J8" s="7">
        <v>-0.14000000000000001</v>
      </c>
    </row>
    <row r="9" spans="1:17" ht="21.75" customHeight="1" x14ac:dyDescent="0.2">
      <c r="A9" s="76" t="s">
        <v>183</v>
      </c>
      <c r="B9" s="76"/>
      <c r="D9" s="8" t="s">
        <v>184</v>
      </c>
      <c r="F9" s="9">
        <f>'درآمد سرمایه گذاری در صندوق'!U35</f>
        <v>186641901301</v>
      </c>
      <c r="H9" s="10">
        <v>-15.69</v>
      </c>
      <c r="J9" s="10">
        <v>-0.14000000000000001</v>
      </c>
    </row>
    <row r="10" spans="1:17" ht="21.75" customHeight="1" x14ac:dyDescent="0.2">
      <c r="A10" s="76" t="s">
        <v>185</v>
      </c>
      <c r="B10" s="76"/>
      <c r="D10" s="8" t="s">
        <v>186</v>
      </c>
      <c r="F10" s="9">
        <f>'درآمد سرمایه گذاری در اوراق به'!R31</f>
        <v>1589888724748</v>
      </c>
      <c r="H10" s="10">
        <v>6.01</v>
      </c>
      <c r="J10" s="10">
        <v>0.05</v>
      </c>
    </row>
    <row r="11" spans="1:17" ht="21.75" customHeight="1" x14ac:dyDescent="0.2">
      <c r="A11" s="76" t="s">
        <v>187</v>
      </c>
      <c r="B11" s="76"/>
      <c r="D11" s="8" t="s">
        <v>188</v>
      </c>
      <c r="F11" s="9">
        <f>'درآمد سپرده بانکی'!H18</f>
        <v>2426824778965</v>
      </c>
      <c r="H11" s="10">
        <v>147.13</v>
      </c>
      <c r="J11" s="10">
        <v>1.31</v>
      </c>
    </row>
    <row r="12" spans="1:17" ht="21.75" customHeight="1" x14ac:dyDescent="0.2">
      <c r="A12" s="78" t="s">
        <v>189</v>
      </c>
      <c r="B12" s="78"/>
      <c r="D12" s="11" t="s">
        <v>190</v>
      </c>
      <c r="F12" s="13">
        <f>'سایر درآمدها'!F11</f>
        <v>3063417438</v>
      </c>
      <c r="H12" s="14">
        <v>0.59</v>
      </c>
      <c r="J12" s="14">
        <v>0.01</v>
      </c>
    </row>
    <row r="13" spans="1:17" ht="21.75" customHeight="1" x14ac:dyDescent="0.2">
      <c r="A13" s="80" t="s">
        <v>31</v>
      </c>
      <c r="B13" s="80"/>
      <c r="D13" s="16"/>
      <c r="F13" s="16">
        <f>SUM(F8:F12)</f>
        <v>4691987665463</v>
      </c>
      <c r="H13" s="17">
        <v>121.85</v>
      </c>
      <c r="J13" s="17">
        <v>1.0900000000000001</v>
      </c>
    </row>
    <row r="16" spans="1:17" x14ac:dyDescent="0.2">
      <c r="Q16"/>
    </row>
    <row r="17" spans="6:17" x14ac:dyDescent="0.2">
      <c r="F17" s="20"/>
      <c r="Q17"/>
    </row>
    <row r="18" spans="6:17" x14ac:dyDescent="0.2">
      <c r="F18" s="20"/>
      <c r="Q18"/>
    </row>
    <row r="19" spans="6:17" x14ac:dyDescent="0.2">
      <c r="F19" s="20"/>
      <c r="Q19"/>
    </row>
    <row r="20" spans="6:17" x14ac:dyDescent="0.2">
      <c r="F20" s="20">
        <f>F18-F19</f>
        <v>0</v>
      </c>
      <c r="Q20"/>
    </row>
    <row r="21" spans="6:17" x14ac:dyDescent="0.2">
      <c r="Q21"/>
    </row>
    <row r="22" spans="6:17" x14ac:dyDescent="0.2">
      <c r="Q2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V27"/>
  <sheetViews>
    <sheetView rightToLeft="1" topLeftCell="A4" zoomScaleNormal="100" zoomScaleSheetLayoutView="89" workbookViewId="0">
      <selection activeCell="R20" sqref="R20"/>
    </sheetView>
  </sheetViews>
  <sheetFormatPr defaultRowHeight="12.75" x14ac:dyDescent="0.2"/>
  <cols>
    <col min="1" max="1" width="5.140625" customWidth="1"/>
    <col min="2" max="2" width="19.85546875" customWidth="1"/>
    <col min="3" max="3" width="1.28515625" customWidth="1"/>
    <col min="4" max="4" width="13" customWidth="1"/>
    <col min="5" max="5" width="1.28515625" customWidth="1"/>
    <col min="6" max="6" width="18.42578125" bestFit="1" customWidth="1"/>
    <col min="7" max="7" width="1.28515625" customWidth="1"/>
    <col min="8" max="8" width="16.140625" bestFit="1" customWidth="1"/>
    <col min="9" max="9" width="1.28515625" customWidth="1"/>
    <col min="10" max="10" width="17.5703125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5" width="1.28515625" customWidth="1"/>
    <col min="16" max="16" width="16.42578125" customWidth="1"/>
    <col min="17" max="17" width="1.28515625" customWidth="1"/>
    <col min="18" max="18" width="17.7109375" bestFit="1" customWidth="1"/>
    <col min="19" max="19" width="1.28515625" customWidth="1"/>
    <col min="20" max="20" width="17.5703125" bestFit="1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1.75" customHeight="1" x14ac:dyDescent="0.2">
      <c r="A2" s="70" t="s">
        <v>174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14.45" customHeight="1" x14ac:dyDescent="0.2"/>
    <row r="5" spans="1:22" ht="14.45" customHeight="1" x14ac:dyDescent="0.2">
      <c r="A5" s="1" t="s">
        <v>191</v>
      </c>
      <c r="B5" s="71" t="s">
        <v>192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4.45" customHeight="1" x14ac:dyDescent="0.2">
      <c r="D6" s="72" t="s">
        <v>193</v>
      </c>
      <c r="E6" s="72"/>
      <c r="F6" s="72"/>
      <c r="G6" s="72"/>
      <c r="H6" s="72"/>
      <c r="I6" s="72"/>
      <c r="J6" s="72"/>
      <c r="K6" s="72"/>
      <c r="L6" s="72"/>
      <c r="N6" s="72" t="s">
        <v>194</v>
      </c>
      <c r="O6" s="72"/>
      <c r="P6" s="72"/>
      <c r="Q6" s="72"/>
      <c r="R6" s="72"/>
      <c r="S6" s="72"/>
      <c r="T6" s="72"/>
      <c r="U6" s="72"/>
      <c r="V6" s="72"/>
    </row>
    <row r="7" spans="1:22" ht="14.45" customHeight="1" x14ac:dyDescent="0.2">
      <c r="D7" s="3"/>
      <c r="E7" s="3"/>
      <c r="F7" s="3"/>
      <c r="G7" s="3"/>
      <c r="H7" s="3"/>
      <c r="I7" s="3"/>
      <c r="J7" s="73" t="s">
        <v>31</v>
      </c>
      <c r="K7" s="73"/>
      <c r="L7" s="73"/>
      <c r="N7" s="3"/>
      <c r="O7" s="3"/>
      <c r="P7" s="3"/>
      <c r="Q7" s="3"/>
      <c r="R7" s="3"/>
      <c r="S7" s="3"/>
      <c r="T7" s="73" t="s">
        <v>31</v>
      </c>
      <c r="U7" s="73"/>
      <c r="V7" s="73"/>
    </row>
    <row r="8" spans="1:22" ht="14.45" customHeight="1" x14ac:dyDescent="0.2">
      <c r="A8" s="72" t="s">
        <v>195</v>
      </c>
      <c r="B8" s="72"/>
      <c r="D8" s="2" t="s">
        <v>196</v>
      </c>
      <c r="F8" s="2" t="s">
        <v>197</v>
      </c>
      <c r="H8" s="2" t="s">
        <v>198</v>
      </c>
      <c r="J8" s="4" t="s">
        <v>153</v>
      </c>
      <c r="K8" s="3"/>
      <c r="L8" s="4" t="s">
        <v>179</v>
      </c>
      <c r="N8" s="2" t="s">
        <v>196</v>
      </c>
      <c r="P8" s="61" t="s">
        <v>197</v>
      </c>
      <c r="R8" s="2" t="s">
        <v>198</v>
      </c>
      <c r="T8" s="56" t="s">
        <v>153</v>
      </c>
      <c r="U8" s="3"/>
      <c r="V8" s="4" t="s">
        <v>179</v>
      </c>
    </row>
    <row r="9" spans="1:22" ht="21.75" customHeight="1" x14ac:dyDescent="0.2">
      <c r="A9" s="74" t="s">
        <v>19</v>
      </c>
      <c r="B9" s="74"/>
      <c r="D9" s="6">
        <v>0</v>
      </c>
      <c r="F9" s="6">
        <v>0</v>
      </c>
      <c r="H9" s="6">
        <v>34617060338</v>
      </c>
      <c r="J9" s="6">
        <v>34617060338</v>
      </c>
      <c r="L9" s="7">
        <v>6.68</v>
      </c>
      <c r="N9" s="6">
        <v>12865453600</v>
      </c>
      <c r="P9" s="58">
        <v>0</v>
      </c>
      <c r="R9" s="64">
        <v>35341551325</v>
      </c>
      <c r="S9">
        <v>35341551325</v>
      </c>
      <c r="T9" s="9">
        <f t="shared" ref="T9:T25" si="0">N9+P9+R9</f>
        <v>48207004925</v>
      </c>
      <c r="V9" s="7">
        <v>1.23</v>
      </c>
    </row>
    <row r="10" spans="1:22" ht="21.75" customHeight="1" x14ac:dyDescent="0.2">
      <c r="A10" s="76" t="s">
        <v>29</v>
      </c>
      <c r="B10" s="76"/>
      <c r="D10" s="9">
        <v>0</v>
      </c>
      <c r="F10" s="9">
        <v>0</v>
      </c>
      <c r="H10" s="9">
        <v>37772906382</v>
      </c>
      <c r="J10" s="9">
        <v>37772906382</v>
      </c>
      <c r="L10" s="10">
        <v>7.28</v>
      </c>
      <c r="N10" s="9">
        <v>0</v>
      </c>
      <c r="P10" s="57">
        <v>0</v>
      </c>
      <c r="R10" s="9">
        <v>63793483000</v>
      </c>
      <c r="S10">
        <v>63793483000</v>
      </c>
      <c r="T10" s="46">
        <f t="shared" si="0"/>
        <v>63793483000</v>
      </c>
      <c r="V10" s="10">
        <v>1.68</v>
      </c>
    </row>
    <row r="11" spans="1:22" ht="21.75" customHeight="1" x14ac:dyDescent="0.2">
      <c r="A11" s="76" t="s">
        <v>199</v>
      </c>
      <c r="B11" s="76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57">
        <v>0</v>
      </c>
      <c r="R11" s="9">
        <v>164879668</v>
      </c>
      <c r="S11">
        <v>164879668</v>
      </c>
      <c r="T11" s="46">
        <f t="shared" si="0"/>
        <v>164879668</v>
      </c>
      <c r="V11" s="10">
        <v>-0.35</v>
      </c>
    </row>
    <row r="12" spans="1:22" ht="21.75" customHeight="1" x14ac:dyDescent="0.2">
      <c r="A12" s="76" t="s">
        <v>22</v>
      </c>
      <c r="B12" s="76"/>
      <c r="D12" s="9">
        <v>0</v>
      </c>
      <c r="F12" s="9">
        <v>-968026111</v>
      </c>
      <c r="H12" s="9">
        <v>0</v>
      </c>
      <c r="J12" s="9">
        <v>-968026111</v>
      </c>
      <c r="L12" s="10">
        <v>-0.19</v>
      </c>
      <c r="N12" s="9">
        <v>0</v>
      </c>
      <c r="P12" s="57">
        <v>2130684462</v>
      </c>
      <c r="R12" s="63">
        <v>13480103544</v>
      </c>
      <c r="S12">
        <v>13480103544</v>
      </c>
      <c r="T12" s="46">
        <f t="shared" si="0"/>
        <v>15610788006</v>
      </c>
      <c r="V12" s="10">
        <v>0.41</v>
      </c>
    </row>
    <row r="13" spans="1:22" ht="21.75" customHeight="1" x14ac:dyDescent="0.2">
      <c r="A13" s="76" t="s">
        <v>200</v>
      </c>
      <c r="B13" s="76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57">
        <v>0</v>
      </c>
      <c r="R13" s="9">
        <v>7666220</v>
      </c>
      <c r="S13">
        <v>7666220</v>
      </c>
      <c r="T13" s="46">
        <f t="shared" si="0"/>
        <v>7666220</v>
      </c>
      <c r="V13" s="10">
        <v>-0.14000000000000001</v>
      </c>
    </row>
    <row r="14" spans="1:22" ht="21.75" customHeight="1" x14ac:dyDescent="0.2">
      <c r="A14" s="76" t="s">
        <v>201</v>
      </c>
      <c r="B14" s="76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57">
        <v>0</v>
      </c>
      <c r="R14" s="46">
        <v>71945675</v>
      </c>
      <c r="T14" s="46">
        <f t="shared" si="0"/>
        <v>71945675</v>
      </c>
      <c r="V14" s="10">
        <v>0</v>
      </c>
    </row>
    <row r="15" spans="1:22" ht="21.75" customHeight="1" x14ac:dyDescent="0.2">
      <c r="A15" s="76" t="s">
        <v>202</v>
      </c>
      <c r="B15" s="7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7">
        <v>0</v>
      </c>
      <c r="R15" s="9">
        <v>42908987603</v>
      </c>
      <c r="S15">
        <v>42908987603</v>
      </c>
      <c r="T15" s="46">
        <f t="shared" si="0"/>
        <v>42908987603</v>
      </c>
      <c r="V15" s="10">
        <v>1.1299999999999999</v>
      </c>
    </row>
    <row r="16" spans="1:22" ht="21.75" customHeight="1" x14ac:dyDescent="0.2">
      <c r="A16" s="76" t="s">
        <v>30</v>
      </c>
      <c r="B16" s="76"/>
      <c r="D16" s="9">
        <v>0</v>
      </c>
      <c r="F16" s="9">
        <v>-12424510997</v>
      </c>
      <c r="H16" s="9">
        <v>0</v>
      </c>
      <c r="J16" s="9">
        <v>-12424510997</v>
      </c>
      <c r="L16" s="10">
        <v>-2.4</v>
      </c>
      <c r="N16" s="9">
        <v>19726122480</v>
      </c>
      <c r="P16" s="46">
        <f t="shared" ref="P16" si="1">-4310544676</f>
        <v>-4310544676</v>
      </c>
      <c r="R16" s="9">
        <v>-8850977</v>
      </c>
      <c r="S16">
        <v>-8850977</v>
      </c>
      <c r="T16" s="46">
        <f t="shared" si="0"/>
        <v>15406726827</v>
      </c>
      <c r="V16" s="10">
        <v>0.41</v>
      </c>
    </row>
    <row r="17" spans="1:22" ht="21.75" customHeight="1" x14ac:dyDescent="0.2">
      <c r="A17" s="76" t="s">
        <v>203</v>
      </c>
      <c r="B17" s="7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57">
        <v>0</v>
      </c>
      <c r="R17" s="63">
        <v>49912677472</v>
      </c>
      <c r="S17">
        <v>49912677472</v>
      </c>
      <c r="T17" s="46">
        <f t="shared" si="0"/>
        <v>49912677472</v>
      </c>
      <c r="V17" s="10">
        <v>1.31</v>
      </c>
    </row>
    <row r="18" spans="1:22" ht="21.75" customHeight="1" x14ac:dyDescent="0.2">
      <c r="A18" s="76" t="s">
        <v>26</v>
      </c>
      <c r="B18" s="76"/>
      <c r="D18" s="9">
        <v>0</v>
      </c>
      <c r="F18" s="9">
        <v>-32424916689</v>
      </c>
      <c r="H18" s="9">
        <v>0</v>
      </c>
      <c r="J18" s="9">
        <v>-32424916689</v>
      </c>
      <c r="L18" s="10">
        <v>-6.25</v>
      </c>
      <c r="N18" s="9">
        <v>0</v>
      </c>
      <c r="P18" s="57">
        <v>12375922400</v>
      </c>
      <c r="R18" s="63">
        <v>-4759</v>
      </c>
      <c r="T18" s="46">
        <f t="shared" si="0"/>
        <v>12375917641</v>
      </c>
      <c r="V18" s="10">
        <v>0.33</v>
      </c>
    </row>
    <row r="19" spans="1:22" ht="21.75" customHeight="1" x14ac:dyDescent="0.2">
      <c r="A19" s="76" t="s">
        <v>21</v>
      </c>
      <c r="B19" s="76"/>
      <c r="D19" s="9">
        <v>0</v>
      </c>
      <c r="F19" s="9">
        <v>-1798776353</v>
      </c>
      <c r="H19" s="9">
        <v>0</v>
      </c>
      <c r="J19" s="9">
        <v>-1798776353</v>
      </c>
      <c r="L19" s="10">
        <v>-0.35</v>
      </c>
      <c r="N19" s="9">
        <v>6875000000</v>
      </c>
      <c r="P19" s="57">
        <v>-1302204809</v>
      </c>
      <c r="R19" s="9">
        <v>0</v>
      </c>
      <c r="T19" s="46">
        <f t="shared" si="0"/>
        <v>5572795191</v>
      </c>
      <c r="V19" s="10">
        <v>0.15</v>
      </c>
    </row>
    <row r="20" spans="1:22" ht="21.75" customHeight="1" x14ac:dyDescent="0.2">
      <c r="A20" s="76" t="s">
        <v>25</v>
      </c>
      <c r="B20" s="76"/>
      <c r="D20" s="9">
        <v>0</v>
      </c>
      <c r="F20" s="9">
        <v>-88355031887</v>
      </c>
      <c r="H20" s="9">
        <v>0</v>
      </c>
      <c r="J20" s="9">
        <v>-88355031887</v>
      </c>
      <c r="L20" s="10">
        <v>-17.04</v>
      </c>
      <c r="N20" s="9">
        <v>0</v>
      </c>
      <c r="P20" s="57">
        <v>91865827858</v>
      </c>
      <c r="R20" s="9">
        <v>0</v>
      </c>
      <c r="T20" s="46">
        <f t="shared" si="0"/>
        <v>91865827858</v>
      </c>
      <c r="V20" s="10">
        <v>2.4700000000000002</v>
      </c>
    </row>
    <row r="21" spans="1:22" ht="21.75" customHeight="1" x14ac:dyDescent="0.2">
      <c r="A21" s="76" t="s">
        <v>23</v>
      </c>
      <c r="B21" s="76"/>
      <c r="D21" s="9">
        <v>0</v>
      </c>
      <c r="F21" s="9">
        <v>-7763530500</v>
      </c>
      <c r="H21" s="9">
        <v>0</v>
      </c>
      <c r="J21" s="9">
        <v>-7763530500</v>
      </c>
      <c r="L21" s="10">
        <v>-1.5</v>
      </c>
      <c r="N21" s="9">
        <v>0</v>
      </c>
      <c r="P21" s="57">
        <v>19938157875</v>
      </c>
      <c r="R21" s="9">
        <v>0</v>
      </c>
      <c r="T21" s="46">
        <f t="shared" si="0"/>
        <v>19938157875</v>
      </c>
      <c r="V21" s="10">
        <v>0.54</v>
      </c>
    </row>
    <row r="22" spans="1:22" ht="21.75" customHeight="1" x14ac:dyDescent="0.2">
      <c r="A22" s="76" t="s">
        <v>27</v>
      </c>
      <c r="B22" s="76"/>
      <c r="D22" s="9">
        <v>0</v>
      </c>
      <c r="F22" s="9">
        <v>-7316208000</v>
      </c>
      <c r="H22" s="9">
        <v>0</v>
      </c>
      <c r="J22" s="9">
        <v>-7316208000</v>
      </c>
      <c r="L22" s="10">
        <v>-1.41</v>
      </c>
      <c r="N22" s="9">
        <v>0</v>
      </c>
      <c r="P22" s="57">
        <v>14711940000</v>
      </c>
      <c r="R22" s="9">
        <v>0</v>
      </c>
      <c r="T22" s="46">
        <f t="shared" si="0"/>
        <v>14711940000</v>
      </c>
      <c r="V22" s="10">
        <v>0.4</v>
      </c>
    </row>
    <row r="23" spans="1:22" ht="21.75" customHeight="1" x14ac:dyDescent="0.2">
      <c r="A23" s="76" t="s">
        <v>20</v>
      </c>
      <c r="B23" s="76"/>
      <c r="D23" s="9">
        <v>0</v>
      </c>
      <c r="F23" s="9">
        <v>-7688976750</v>
      </c>
      <c r="H23" s="9">
        <v>0</v>
      </c>
      <c r="J23" s="9">
        <v>-7688976750</v>
      </c>
      <c r="L23" s="10">
        <v>-1.48</v>
      </c>
      <c r="N23" s="9">
        <v>0</v>
      </c>
      <c r="P23" s="57">
        <v>13707949500</v>
      </c>
      <c r="R23" s="9">
        <v>0</v>
      </c>
      <c r="T23" s="46">
        <f t="shared" si="0"/>
        <v>13707949500</v>
      </c>
      <c r="V23" s="10">
        <v>0.37</v>
      </c>
    </row>
    <row r="24" spans="1:22" ht="21.75" customHeight="1" x14ac:dyDescent="0.2">
      <c r="A24" s="60" t="s">
        <v>24</v>
      </c>
      <c r="B24" s="60"/>
      <c r="C24" s="53"/>
      <c r="D24" s="55">
        <v>0</v>
      </c>
      <c r="E24" s="53"/>
      <c r="F24" s="55">
        <v>2404157480</v>
      </c>
      <c r="G24" s="53"/>
      <c r="H24" s="55">
        <v>0</v>
      </c>
      <c r="I24" s="53"/>
      <c r="J24" s="55">
        <v>2404157480</v>
      </c>
      <c r="K24" s="53"/>
      <c r="L24" s="54">
        <v>0.46</v>
      </c>
      <c r="M24" s="53"/>
      <c r="N24" s="55">
        <v>0</v>
      </c>
      <c r="O24" s="53"/>
      <c r="P24" s="59">
        <v>41471716536</v>
      </c>
      <c r="Q24" s="53"/>
      <c r="R24" s="55">
        <v>0</v>
      </c>
      <c r="S24" s="53"/>
      <c r="T24" s="55">
        <f t="shared" si="0"/>
        <v>41471716536</v>
      </c>
      <c r="U24" s="53"/>
      <c r="V24" s="54">
        <v>1.1100000000000001</v>
      </c>
    </row>
    <row r="25" spans="1:22" ht="21.75" customHeight="1" x14ac:dyDescent="0.2">
      <c r="A25" s="78" t="s">
        <v>289</v>
      </c>
      <c r="B25" s="78"/>
      <c r="D25" s="55">
        <v>0</v>
      </c>
      <c r="F25" s="55"/>
      <c r="H25" s="55"/>
      <c r="J25" s="55"/>
      <c r="L25" s="54"/>
      <c r="N25" s="59">
        <v>9819209015</v>
      </c>
      <c r="R25" s="55">
        <v>40021169999</v>
      </c>
      <c r="T25" s="42">
        <f t="shared" si="0"/>
        <v>49840379014</v>
      </c>
      <c r="V25" s="54">
        <v>1.1100000000000001</v>
      </c>
    </row>
    <row r="26" spans="1:22" ht="21.75" customHeight="1" thickBot="1" x14ac:dyDescent="0.5">
      <c r="A26" s="80" t="s">
        <v>31</v>
      </c>
      <c r="B26" s="80"/>
      <c r="D26" s="16">
        <v>0</v>
      </c>
      <c r="F26" s="16">
        <v>-156335819807</v>
      </c>
      <c r="H26" s="16">
        <v>72389966720</v>
      </c>
      <c r="J26" s="16">
        <v>-83945853087</v>
      </c>
      <c r="L26" s="17">
        <v>-16.2</v>
      </c>
      <c r="N26" s="16">
        <f>SUM(N9:N25)</f>
        <v>49285785095</v>
      </c>
      <c r="P26" s="62">
        <f>SUM(P9:P25)</f>
        <v>190589449146</v>
      </c>
      <c r="R26" s="16">
        <f>SUM(R9:R25)</f>
        <v>245693608770</v>
      </c>
      <c r="T26" s="41">
        <f>SUM(T9:T25)</f>
        <v>485568843011</v>
      </c>
      <c r="V26" s="17">
        <v>11.05</v>
      </c>
    </row>
    <row r="27" spans="1:22" ht="13.5" thickTop="1" x14ac:dyDescent="0.2"/>
  </sheetData>
  <mergeCells count="26">
    <mergeCell ref="A25:B25"/>
    <mergeCell ref="A26:B26"/>
    <mergeCell ref="A22:B22"/>
    <mergeCell ref="A23:B23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Taherinia</dc:creator>
  <dc:description/>
  <cp:lastModifiedBy>Mr.Amini</cp:lastModifiedBy>
  <cp:lastPrinted>2025-07-01T05:23:21Z</cp:lastPrinted>
  <dcterms:created xsi:type="dcterms:W3CDTF">2025-06-22T09:38:57Z</dcterms:created>
  <dcterms:modified xsi:type="dcterms:W3CDTF">2025-07-01T12:54:25Z</dcterms:modified>
</cp:coreProperties>
</file>