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فردا\پرتفوی\"/>
    </mc:Choice>
  </mc:AlternateContent>
  <xr:revisionPtr revIDLastSave="0" documentId="13_ncr:1_{BABF282D-960C-4280-869D-5D222D94529E}" xr6:coauthVersionLast="47" xr6:coauthVersionMax="47" xr10:uidLastSave="{00000000-0000-0000-0000-000000000000}"/>
  <bookViews>
    <workbookView xWindow="-120" yWindow="-120" windowWidth="29040" windowHeight="15840" firstSheet="13" activeTab="19" xr2:uid="{00000000-000D-0000-FFFF-FFFF00000000}"/>
  </bookViews>
  <sheets>
    <sheet name="صورت وضعیت" sheetId="22" r:id="rId1"/>
    <sheet name="sheet" sheetId="1" r:id="rId2"/>
    <sheet name="سهام" sheetId="2" r:id="rId3"/>
    <sheet name="اوراق مشتقه" sheetId="3" r:id="rId4"/>
    <sheet name="واحدهای صندوق" sheetId="4" r:id="rId5"/>
    <sheet name="اوراق" sheetId="5" r:id="rId6"/>
    <sheet name="تعدیل قیمت" sheetId="6" r:id="rId7"/>
    <sheet name="سپرده" sheetId="7" r:id="rId8"/>
    <sheet name="درآمد" sheetId="8" r:id="rId9"/>
    <sheet name="درآمد سرمایه گذاری در صندوق" sheetId="10" r:id="rId10"/>
    <sheet name="درآمد سرمایه گذاری در سهام" sheetId="9" r:id="rId11"/>
    <sheet name="درآمد سرمایه گذاری در اوراق به" sheetId="11" r:id="rId12"/>
    <sheet name="مبالغ تخصیصی اوراق" sheetId="12" r:id="rId13"/>
    <sheet name="درآمد سپرده بانکی" sheetId="13" r:id="rId14"/>
    <sheet name="سایر درآمدها" sheetId="14" r:id="rId15"/>
    <sheet name="سود اوراق بهادار" sheetId="17" r:id="rId16"/>
    <sheet name="سود سپرده بانکی" sheetId="18" r:id="rId17"/>
    <sheet name="درآمد سود سهام" sheetId="15" r:id="rId18"/>
    <sheet name="درآمد ناشی از فروش" sheetId="19" r:id="rId19"/>
    <sheet name="درآمد ناشی از تغییر قیمت اوراق" sheetId="21" r:id="rId20"/>
  </sheets>
  <definedNames>
    <definedName name="_xlnm.Print_Area" localSheetId="1">sheet!#REF!</definedName>
    <definedName name="_xlnm.Print_Area" localSheetId="5">اوراق!$A$1:$AM$25</definedName>
    <definedName name="_xlnm.Print_Area" localSheetId="3">'اوراق مشتقه'!$A$1:$AX$20</definedName>
    <definedName name="_xlnm.Print_Area" localSheetId="6">'تعدیل قیمت'!$A$1:$N$12</definedName>
    <definedName name="_xlnm.Print_Area" localSheetId="8">درآمد!$A$1:$K$13</definedName>
    <definedName name="_xlnm.Print_Area" localSheetId="13">'درآمد سپرده بانکی'!$A$1:$K$19</definedName>
    <definedName name="_xlnm.Print_Area" localSheetId="11">'درآمد سرمایه گذاری در اوراق به'!$A$1:$S$31</definedName>
    <definedName name="_xlnm.Print_Area" localSheetId="10">'درآمد سرمایه گذاری در سهام'!$A$1:$W$27</definedName>
    <definedName name="_xlnm.Print_Area" localSheetId="9">'درآمد سرمایه گذاری در صندوق'!$A$1:$W$35</definedName>
    <definedName name="_xlnm.Print_Area" localSheetId="17">'درآمد سود سهام'!$A$1:$T$15</definedName>
    <definedName name="_xlnm.Print_Area" localSheetId="19">'درآمد ناشی از تغییر قیمت اوراق'!$A$1:$Q$59</definedName>
    <definedName name="_xlnm.Print_Area" localSheetId="18">'درآمد ناشی از فروش'!$A$1:$Q$39</definedName>
    <definedName name="_xlnm.Print_Area" localSheetId="14">'سایر درآمدها'!$A$1:$G$11</definedName>
    <definedName name="_xlnm.Print_Area" localSheetId="7">سپرده!$A$1:$M$23</definedName>
    <definedName name="_xlnm.Print_Area" localSheetId="2">سهام!$A$1:$AC$20</definedName>
    <definedName name="_xlnm.Print_Area" localSheetId="15">'سود اوراق بهادار'!$A$1:$U$21</definedName>
    <definedName name="_xlnm.Print_Area" localSheetId="16">'سود سپرده بانکی'!$A$1:$N$19</definedName>
    <definedName name="_xlnm.Print_Area" localSheetId="0">'صورت وضعیت'!$A$1:$C$6</definedName>
    <definedName name="_xlnm.Print_Area" localSheetId="12">'مبالغ تخصیصی اوراق'!$A$1:$R$16</definedName>
    <definedName name="_xlnm.Print_Area" localSheetId="4">'واحدهای صندوق'!$A$1:$AB$33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0" i="10" l="1"/>
  <c r="H39" i="10"/>
  <c r="P25" i="17"/>
  <c r="Q61" i="21"/>
  <c r="I61" i="21"/>
  <c r="I41" i="19"/>
  <c r="P31" i="11"/>
  <c r="Q41" i="19" s="1"/>
  <c r="N31" i="11"/>
  <c r="L31" i="11"/>
  <c r="T9" i="9"/>
  <c r="G41" i="21"/>
  <c r="E41" i="21"/>
  <c r="G40" i="21"/>
  <c r="E40" i="21"/>
  <c r="G39" i="21"/>
  <c r="E39" i="21"/>
  <c r="G38" i="21"/>
  <c r="E38" i="21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8" i="19"/>
  <c r="Q39" i="19"/>
  <c r="G9" i="19" l="1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8" i="19"/>
  <c r="G34" i="21"/>
  <c r="E34" i="21"/>
  <c r="G33" i="21"/>
  <c r="E33" i="21"/>
  <c r="G32" i="21"/>
  <c r="E32" i="21"/>
  <c r="G31" i="21"/>
  <c r="E31" i="21"/>
  <c r="G30" i="21"/>
  <c r="E30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8" i="21"/>
  <c r="O17" i="6"/>
  <c r="O23" i="6" s="1"/>
  <c r="O20" i="6"/>
  <c r="I39" i="19"/>
  <c r="I59" i="21"/>
  <c r="O39" i="19"/>
  <c r="M39" i="19"/>
  <c r="M9" i="18"/>
  <c r="M10" i="18"/>
  <c r="M11" i="18"/>
  <c r="M12" i="18"/>
  <c r="M13" i="18"/>
  <c r="M14" i="18"/>
  <c r="M15" i="18"/>
  <c r="M16" i="18"/>
  <c r="M17" i="18"/>
  <c r="M18" i="18"/>
  <c r="M8" i="18"/>
  <c r="G9" i="18"/>
  <c r="G10" i="18"/>
  <c r="G11" i="18"/>
  <c r="G12" i="18"/>
  <c r="G13" i="18"/>
  <c r="G14" i="18"/>
  <c r="G15" i="18"/>
  <c r="G16" i="18"/>
  <c r="G17" i="18"/>
  <c r="G18" i="18"/>
  <c r="G8" i="18"/>
  <c r="E59" i="21"/>
  <c r="T9" i="17"/>
  <c r="T10" i="17"/>
  <c r="T11" i="17"/>
  <c r="T12" i="17"/>
  <c r="T13" i="17"/>
  <c r="T14" i="17"/>
  <c r="T15" i="17"/>
  <c r="T16" i="17"/>
  <c r="T17" i="17"/>
  <c r="T18" i="17"/>
  <c r="T19" i="17"/>
  <c r="T20" i="17"/>
  <c r="T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8" i="17"/>
  <c r="M9" i="15"/>
  <c r="M10" i="15"/>
  <c r="M11" i="15"/>
  <c r="M12" i="15"/>
  <c r="M13" i="15"/>
  <c r="M14" i="15"/>
  <c r="M8" i="15"/>
  <c r="S9" i="15"/>
  <c r="S10" i="15"/>
  <c r="S11" i="15"/>
  <c r="S12" i="15"/>
  <c r="S13" i="15"/>
  <c r="S14" i="15"/>
  <c r="S8" i="15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9" i="11"/>
  <c r="H31" i="11"/>
  <c r="F35" i="10"/>
  <c r="H35" i="10"/>
  <c r="J35" i="10"/>
  <c r="L35" i="10"/>
  <c r="J10" i="10"/>
  <c r="J11" i="10"/>
  <c r="J12" i="10"/>
  <c r="L12" i="10" s="1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9" i="10"/>
  <c r="L9" i="10" s="1"/>
  <c r="L10" i="10"/>
  <c r="L11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V35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27" i="10"/>
  <c r="V28" i="10"/>
  <c r="V29" i="10"/>
  <c r="V30" i="10"/>
  <c r="V31" i="10"/>
  <c r="V32" i="10"/>
  <c r="V33" i="10"/>
  <c r="V34" i="10"/>
  <c r="V9" i="10"/>
  <c r="T10" i="10"/>
  <c r="T11" i="10"/>
  <c r="T12" i="10"/>
  <c r="T13" i="10"/>
  <c r="T35" i="10" s="1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9" i="10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9" i="9"/>
  <c r="L9" i="9" s="1"/>
  <c r="D27" i="9"/>
  <c r="F27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F12" i="8"/>
  <c r="J10" i="8"/>
  <c r="J11" i="8"/>
  <c r="J12" i="8"/>
  <c r="J8" i="8"/>
  <c r="L23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9" i="7"/>
  <c r="I10" i="6"/>
  <c r="I11" i="6"/>
  <c r="I9" i="6"/>
  <c r="K11" i="6"/>
  <c r="K9" i="6"/>
  <c r="AL25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9" i="5"/>
  <c r="AA33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9" i="4"/>
  <c r="AB20" i="2"/>
  <c r="AB10" i="2"/>
  <c r="AB11" i="2"/>
  <c r="AB12" i="2"/>
  <c r="AB13" i="2"/>
  <c r="AB14" i="2"/>
  <c r="AB15" i="2"/>
  <c r="AB16" i="2"/>
  <c r="AB17" i="2"/>
  <c r="AB18" i="2"/>
  <c r="AB19" i="2"/>
  <c r="AB9" i="2"/>
  <c r="P21" i="17"/>
  <c r="N27" i="9"/>
  <c r="R35" i="10"/>
  <c r="P27" i="9"/>
  <c r="R27" i="9"/>
  <c r="G39" i="19" l="1"/>
  <c r="E39" i="19"/>
  <c r="G59" i="21"/>
  <c r="Q59" i="21"/>
  <c r="K10" i="6"/>
  <c r="K12" i="6" s="1"/>
  <c r="M15" i="15"/>
  <c r="L27" i="9"/>
  <c r="X20" i="2"/>
  <c r="I11" i="12"/>
  <c r="I9" i="12"/>
  <c r="I8" i="12"/>
  <c r="O59" i="21" l="1"/>
  <c r="M59" i="21"/>
  <c r="F10" i="8"/>
  <c r="T21" i="17"/>
  <c r="J21" i="17"/>
  <c r="N21" i="17"/>
  <c r="I19" i="18" l="1"/>
  <c r="E31" i="11" l="1"/>
  <c r="F31" i="11"/>
  <c r="G31" i="11"/>
  <c r="I31" i="11"/>
  <c r="J31" i="11"/>
  <c r="K31" i="11"/>
  <c r="M31" i="11"/>
  <c r="O31" i="11"/>
  <c r="Q31" i="11"/>
  <c r="D31" i="11"/>
  <c r="R28" i="11"/>
  <c r="R29" i="11"/>
  <c r="R30" i="11"/>
  <c r="R27" i="11"/>
  <c r="F9" i="8"/>
  <c r="P35" i="10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O15" i="15"/>
  <c r="H27" i="9"/>
  <c r="J27" i="9"/>
  <c r="J9" i="8" l="1"/>
  <c r="J13" i="8" s="1"/>
  <c r="F13" i="8"/>
  <c r="T27" i="9"/>
  <c r="F8" i="8" s="1"/>
  <c r="R31" i="11"/>
  <c r="F11" i="8"/>
  <c r="R9" i="11"/>
  <c r="R10" i="11"/>
  <c r="R11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V13" i="9" l="1"/>
  <c r="V17" i="9"/>
  <c r="V21" i="9"/>
  <c r="V25" i="9"/>
  <c r="V11" i="9"/>
  <c r="V23" i="9"/>
  <c r="V16" i="9"/>
  <c r="V24" i="9"/>
  <c r="V10" i="9"/>
  <c r="V14" i="9"/>
  <c r="V18" i="9"/>
  <c r="V22" i="9"/>
  <c r="V26" i="9"/>
  <c r="V15" i="9"/>
  <c r="V19" i="9"/>
  <c r="V9" i="9"/>
  <c r="V27" i="9" s="1"/>
  <c r="V12" i="9"/>
  <c r="V20" i="9"/>
  <c r="O16" i="8" l="1"/>
  <c r="H9" i="8"/>
  <c r="H8" i="8"/>
  <c r="H10" i="8"/>
  <c r="H11" i="8"/>
  <c r="H12" i="8"/>
  <c r="P12" i="11"/>
  <c r="H13" i="8" l="1"/>
  <c r="R12" i="11"/>
  <c r="I33" i="4"/>
  <c r="G33" i="4"/>
  <c r="J23" i="7"/>
  <c r="H23" i="7"/>
  <c r="F23" i="7"/>
  <c r="D23" i="7"/>
  <c r="M19" i="18"/>
  <c r="K19" i="18"/>
  <c r="G19" i="18"/>
  <c r="E19" i="18"/>
  <c r="C19" i="18"/>
  <c r="Q15" i="15"/>
  <c r="S15" i="15"/>
  <c r="I15" i="15"/>
  <c r="K15" i="15"/>
  <c r="D11" i="14"/>
  <c r="F11" i="14"/>
  <c r="H19" i="13"/>
  <c r="D19" i="13"/>
  <c r="E23" i="7"/>
  <c r="G23" i="7"/>
  <c r="I23" i="7"/>
  <c r="K23" i="7"/>
  <c r="T25" i="5"/>
  <c r="R25" i="5"/>
  <c r="AJ25" i="5"/>
  <c r="AH25" i="5"/>
  <c r="Q33" i="4"/>
  <c r="Y33" i="4"/>
  <c r="W33" i="4"/>
  <c r="H20" i="2"/>
  <c r="J20" i="2"/>
  <c r="L20" i="2"/>
  <c r="N20" i="2"/>
  <c r="R20" i="2"/>
  <c r="T20" i="2"/>
  <c r="Z20" i="2"/>
</calcChain>
</file>

<file path=xl/sharedStrings.xml><?xml version="1.0" encoding="utf-8"?>
<sst xmlns="http://schemas.openxmlformats.org/spreadsheetml/2006/main" count="714" uniqueCount="284">
  <si>
    <t>صندوق سرمایه گذاری آوای فردای زاگرس</t>
  </si>
  <si>
    <t>صورت وضعیت پرتفوی</t>
  </si>
  <si>
    <t>برای ماه منتهی به 1404/04/31</t>
  </si>
  <si>
    <t>-1</t>
  </si>
  <si>
    <t>سرمایه گذاری ها</t>
  </si>
  <si>
    <t>-1-1</t>
  </si>
  <si>
    <t>سرمایه گذاری در سهام و حق تقدم سهام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</si>
  <si>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</si>
  <si>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</si>
  <si>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</si>
  <si>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</si>
  <si>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</si>
  <si>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</si>
  <si>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</si>
  <si>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</si>
  <si>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</si>
  <si>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</si>
  <si>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</si>
  <si>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</si>
  <si>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بانک‌پارسیان‌</t>
  </si>
  <si>
    <t>بیمه پارسیان</t>
  </si>
  <si>
    <t>بیمه کوثر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</si>
  <si>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</si>
  <si>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</si>
  <si>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</si>
  <si>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</si>
  <si>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</si>
  <si>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گروه مدیریت سرمایه گذاری امید</t>
  </si>
  <si>
    <t>زامیاد</t>
  </si>
  <si>
    <t>امتیاز تسهیلات مسکن سال1404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</si>
  <si>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</si>
  <si>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</si>
  <si>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</si>
  <si>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</si>
  <si>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</si>
  <si>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</si>
  <si>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</si>
  <si>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خزامیا-3058-05/06/07</t>
  </si>
  <si>
    <t>1405/06/07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</si>
  <si>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</si>
  <si>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</si>
  <si>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</si>
  <si>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</si>
  <si>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</si>
  <si>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خزامیا-3065-05/06/11</t>
  </si>
  <si>
    <t>اختیار خرید</t>
  </si>
  <si>
    <t>-</t>
  </si>
  <si>
    <t>موقعیت فروش</t>
  </si>
  <si>
    <t>1405/06/11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</si>
  <si>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</si>
  <si>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</si>
  <si>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</si>
  <si>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</si>
  <si>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</si>
  <si>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</si>
  <si>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</si>
  <si>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آتی- بخشی</t>
  </si>
  <si>
    <t>صندوق س آوای تاراز زاگرس-سهام</t>
  </si>
  <si>
    <t>صندوق س دریای آبی فیروزه-سهام</t>
  </si>
  <si>
    <t>صندوق س صنایع دایا1-بخشی</t>
  </si>
  <si>
    <t>صندوق س صنایع دایا2-بخشی</t>
  </si>
  <si>
    <t>صندوق س صنایع دایا3-بخشی</t>
  </si>
  <si>
    <t>صندوق س. بازده سهام-س</t>
  </si>
  <si>
    <t>صندوق س. پرتو پایش پیشرو-س</t>
  </si>
  <si>
    <t>صندوق س. ثروت هیوا-س</t>
  </si>
  <si>
    <t>صندوق س.آرمان آتیه درخشان مس-س</t>
  </si>
  <si>
    <t>صندوق س.بخشی شایسته فردا-ب</t>
  </si>
  <si>
    <t>صندوق س.بخشی صنایع آبان2-ب</t>
  </si>
  <si>
    <t>صندوق س.پشتوانه طلا دنای زاگرس</t>
  </si>
  <si>
    <t>صندوق س.زرین نهال ثنا-س</t>
  </si>
  <si>
    <t>صندوق س.سپند کاریزما-س</t>
  </si>
  <si>
    <t>صندوق س.سهامی تیام-س</t>
  </si>
  <si>
    <t>صندوق سبحان</t>
  </si>
  <si>
    <t>صندوق سرمایه گذاری اعتبار سهام ایرانیان</t>
  </si>
  <si>
    <t>صندوق سرمایه گذاری زرین پارسیان</t>
  </si>
  <si>
    <t>صندوق سرمایه‌گذاری فیروزه موفقیت</t>
  </si>
  <si>
    <t>صندوق سهامی ذوب آهن نوویرا</t>
  </si>
  <si>
    <t>صندوق شاخص30 شرکت فیروزه- سهام</t>
  </si>
  <si>
    <t>صندوق صبا</t>
  </si>
  <si>
    <t>طلوع بامداد مهرگان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</si>
  <si>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</si>
  <si>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</si>
  <si>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</si>
  <si>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</si>
  <si>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</si>
  <si>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</si>
  <si>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</si>
  <si>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</si>
  <si>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</si>
  <si>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هیدروکربن آفتاب061</t>
  </si>
  <si>
    <t>بله</t>
  </si>
  <si>
    <t>1404/02/03</t>
  </si>
  <si>
    <t>1406/02/03</t>
  </si>
  <si>
    <t>اسناد خزانه-م13بودجه02-051021</t>
  </si>
  <si>
    <t>1402/12/29</t>
  </si>
  <si>
    <t>1405/10/21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</si>
  <si>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</si>
  <si>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</si>
  <si>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</si>
  <si>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</si>
  <si>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</si>
  <si>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</si>
  <si>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اسنادخزانه-م10بودجه02-051112</t>
  </si>
  <si>
    <t>1402/12/21</t>
  </si>
  <si>
    <t>1405/11/12</t>
  </si>
  <si>
    <t>اسنادخزانه-م5بودجه01-041015</t>
  </si>
  <si>
    <t>1401/12/08</t>
  </si>
  <si>
    <t>1404/10/14</t>
  </si>
  <si>
    <t>اسنادخزانه-م9بودجه01-040826</t>
  </si>
  <si>
    <t>1401/12/28</t>
  </si>
  <si>
    <t>1404/08/26</t>
  </si>
  <si>
    <t>صکوک اجاره غدیر408-بدون ضامن</t>
  </si>
  <si>
    <t>1400/08/26</t>
  </si>
  <si>
    <t>صکوک اجاره معادن407-3ماهه18%</t>
  </si>
  <si>
    <t>1400/07/19</t>
  </si>
  <si>
    <t>1404/07/18</t>
  </si>
  <si>
    <t>مرابحه انتخاب الکترونیک041006</t>
  </si>
  <si>
    <t>1402/10/06</t>
  </si>
  <si>
    <t>1404/10/05</t>
  </si>
  <si>
    <t>مرابحه عام دولت116-ش.خ060630</t>
  </si>
  <si>
    <t>1401/06/30</t>
  </si>
  <si>
    <t>1406/06/30</t>
  </si>
  <si>
    <t>مرابحه عام دولت139-ش.خ040804</t>
  </si>
  <si>
    <t>1402/07/04</t>
  </si>
  <si>
    <t>1404/08/03</t>
  </si>
  <si>
    <t>مرابحه عام دولت143-ش.خ041009</t>
  </si>
  <si>
    <t>1402/08/09</t>
  </si>
  <si>
    <t>1404/10/09</t>
  </si>
  <si>
    <t>مرابحه عام دولت191-ش.خ060328</t>
  </si>
  <si>
    <t>1403/09/28</t>
  </si>
  <si>
    <t>1406/03/28</t>
  </si>
  <si>
    <t>مرابحه عام دولت206-ش.خ051114</t>
  </si>
  <si>
    <t>1403/12/14</t>
  </si>
  <si>
    <t>1405/11/14</t>
  </si>
  <si>
    <t>مرابحه کلور-آوای زاگرس14080208</t>
  </si>
  <si>
    <t>1404/02/08</t>
  </si>
  <si>
    <t>1408/02/08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</si>
  <si>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</si>
  <si>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</si>
  <si>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</si>
  <si>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</si>
  <si>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</si>
  <si>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</si>
  <si>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</si>
  <si>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</si>
  <si>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</si>
  <si>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</si>
  <si>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</si>
  <si>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</si>
  <si>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</si>
  <si>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</si>
  <si>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</t>
  </si>
  <si>
    <t>حساب جاری بانک آینده بلوار دریا</t>
  </si>
  <si>
    <t>سپرده کوتاه مدت موسسه اعتباری ملل جنت آباد</t>
  </si>
  <si>
    <t>سپرده کوتاه مدت بانک اقتصاد نوین غدیر</t>
  </si>
  <si>
    <t>سپرده کوتاه مدت بانک گردشگری قیطریه</t>
  </si>
  <si>
    <t>سپرده کوتاه مدت بانک رفاه بازار</t>
  </si>
  <si>
    <t>سپرده کوتاه مدت بانک سامان جام جم</t>
  </si>
  <si>
    <t>سپرده کوتاه مدت بانک شهر بلوار اندرزگو</t>
  </si>
  <si>
    <t>سپرده کوتاه مدت بانک اقتصاد نوین جنت آباد</t>
  </si>
  <si>
    <t>سپرده کوتاه مدت بانک خاورمیانه بخارست</t>
  </si>
  <si>
    <t>قرض الحسنه بانک تجارت نفت شمالی</t>
  </si>
  <si>
    <t>سپرده کوتاه مدت بانک مسکن مستقل مرکزی</t>
  </si>
  <si>
    <t>سپرده کوتاه مدت بانک ملت ولیعصر بهشتی</t>
  </si>
  <si>
    <t>سپرده بلند مدت بانک گردشگری پیروزی</t>
  </si>
  <si>
    <t>سپرده بلند مدت بانک پاسارگاد جهان کودک</t>
  </si>
  <si>
    <t>سپرده بلند مدت موسسه اعتباری ملل جنت آباد</t>
  </si>
  <si>
    <t>سپرده بلند مدت بانک صادرات دانشگاه صنعتی شریف</t>
  </si>
  <si>
    <t>سپرده بلند مدت بانک دی فرشته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</si>
  <si>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</si>
  <si>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</si>
  <si>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</si>
  <si>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</si>
  <si>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</si>
  <si>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</si>
  <si>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</si>
  <si>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</si>
  <si>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</si>
  <si>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</si>
  <si>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</si>
  <si>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</si>
  <si>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</si>
  <si>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</si>
  <si>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</si>
  <si>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</si>
  <si>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</si>
  <si>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</si>
  <si>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</si>
  <si>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</si>
  <si>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</si>
  <si>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</si>
  <si>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</si>
  <si>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</si>
  <si>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</si>
  <si>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ایمن خودرو شرق</t>
  </si>
  <si>
    <t>امتیاز تسهیلات مسکن سال1403</t>
  </si>
  <si>
    <t>مدیریت سرمایه گذاری کوثربهمن</t>
  </si>
  <si>
    <t>دارویی و نهاده های زاگرس دارو</t>
  </si>
  <si>
    <t>ایران‌ خودرو</t>
  </si>
  <si>
    <t>سرمایه گذاری تامین اجتماعی</t>
  </si>
  <si>
    <t>-2-2</t>
  </si>
  <si>
    <t>درآمد حاصل از سرمایه­گذاری در واحدهای صندوق</t>
  </si>
  <si>
    <t>درآمد سود صندوق</t>
  </si>
  <si>
    <t>صندوق اهرمی موج-واحدهای عادی</t>
  </si>
  <si>
    <t>صندوق س. اهرمی کاریزما-واحد عادی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</si>
  <si>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</si>
  <si>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</si>
  <si>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</si>
  <si>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</si>
  <si>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</si>
  <si>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دولت141-ش.خ040302</t>
  </si>
  <si>
    <t>صکوک اجاره فولاد005-بدون ضامن</t>
  </si>
  <si>
    <t>مرابحه عام دولت140-ش.خ050504</t>
  </si>
  <si>
    <t>-1-3-2</t>
  </si>
  <si>
    <t>مبالغ تخصیص یافته بابت خرید و نگهداری اوراق بهادار با درآمد ثابت (نرخ سود ترجیحی)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</si>
  <si>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</si>
  <si>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</si>
  <si>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</si>
  <si>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</si>
  <si>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نرخ اسمی</t>
  </si>
  <si>
    <t>صندوق­ سرمایه­گذاری اختصاصی بازارگردانی تحت مدیریت مدیر صندوق یا اشخاص تحت کنترل یا وابسته *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</si>
  <si>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</si>
  <si>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</si>
  <si>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</si>
  <si>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</si>
  <si>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</si>
  <si>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پارسیان یوسف آباد</t>
  </si>
  <si>
    <t>سپرده بلند مدت بانک مسکن مستقل مرکزی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</si>
  <si>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</si>
  <si>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</si>
  <si>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</si>
  <si>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</si>
  <si>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</si>
  <si>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</si>
  <si>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</si>
  <si>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</si>
  <si>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</si>
  <si>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</si>
  <si>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</si>
  <si>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1404/02/30</t>
  </si>
  <si>
    <t>1404/04/28</t>
  </si>
  <si>
    <t>1404/02/20</t>
  </si>
  <si>
    <t>1404/02/31</t>
  </si>
  <si>
    <t>1404/04/26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</si>
  <si>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</si>
  <si>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</si>
  <si>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</si>
  <si>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</si>
  <si>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</si>
  <si>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1404/03/02</t>
  </si>
  <si>
    <t>1405/05/04</t>
  </si>
  <si>
    <t>1405/12/24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</si>
  <si>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</si>
  <si>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</si>
  <si>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</si>
  <si>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</si>
  <si>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</si>
  <si>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</si>
  <si>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</si>
  <si>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ظزامیا561</t>
  </si>
  <si>
    <t>داروسازی امین</t>
  </si>
  <si>
    <t>سود اوراق 206</t>
  </si>
  <si>
    <t>اوراق کلور ایرانیان شرق</t>
  </si>
  <si>
    <t>تعهد پذیره نویسی</t>
  </si>
  <si>
    <t>سهیدرو</t>
  </si>
  <si>
    <t>بهای تمام شده هر ورقه (ریال)</t>
  </si>
  <si>
    <t>بهای تمام شده(ریال)</t>
  </si>
  <si>
    <t>درآمدهای بابت سود ترجیحی</t>
  </si>
  <si>
    <t>شرکت کلور ایرانیان شرق</t>
  </si>
  <si>
    <t>مرابحه کلور</t>
  </si>
  <si>
    <t>پیمانکاران مختلف</t>
  </si>
  <si>
    <t>اراد206</t>
  </si>
  <si>
    <t>تامین سرمایه کاردان</t>
  </si>
  <si>
    <t>شرکت ساختمانی ژیان</t>
  </si>
  <si>
    <t>اراد191</t>
  </si>
  <si>
    <t>1,579,612</t>
  </si>
  <si>
    <t>قیمت آخرین معامله</t>
  </si>
  <si>
    <t>پالایش نفت بندر عباس</t>
  </si>
  <si>
    <t>گروه سرمایه گذاری امید</t>
  </si>
  <si>
    <t>پرتو پایش پیشرو</t>
  </si>
  <si>
    <t>صندوق س فلزات دایا-بخشی</t>
  </si>
  <si>
    <t>صندوق س فلزات دایا2-بخشی</t>
  </si>
  <si>
    <t>صندوق سهامی بازده سهام</t>
  </si>
  <si>
    <t>صندوق سهامی آرمان آتی درخشان مس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</si>
</sst>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 * #,##0_-_ ;_ * #,##0\-_ ;_ * &quot;-&quot;??_-_ ;_ @_ "/>
    <numFmt numFmtId="165" formatCode="_(* #,##0_);_(* \(#,##0\);_(* &quot;-&quot;??_);_(@_)"/>
    <numFmt numFmtId="166" formatCode="0.00000000"/>
    <numFmt numFmtId="167" formatCode="[$-3000401]#,##0"/>
  </numFmts>
  <fonts count="18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B Nazanin"/>
      <charset val="178"/>
    </font>
    <font>
      <sz val="10"/>
      <color rgb="FF000000"/>
      <name val="Arial"/>
      <charset val="1"/>
    </font>
    <font>
      <sz val="11"/>
      <color theme="1"/>
      <name val="B Nazanin"/>
      <charset val="178"/>
    </font>
    <font>
      <sz val="11"/>
      <color rgb="FF000000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sz val="12"/>
      <color theme="1"/>
      <name val="B Nazanin"/>
      <charset val="178"/>
    </font>
    <font>
      <sz val="9"/>
      <color theme="1"/>
      <name val="B Mitra"/>
      <charset val="178"/>
    </font>
    <font>
      <sz val="11"/>
      <color theme="1"/>
      <name val="B Mitra"/>
      <charset val="178"/>
    </font>
    <font>
      <sz val="10"/>
      <color rgb="FF333333"/>
      <name val="IRANSans"/>
    </font>
    <font>
      <b/>
      <sz val="10"/>
      <color rgb="FF333333"/>
      <name val="IRANSans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1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3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/>
    </xf>
    <xf numFmtId="3" fontId="4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5" fillId="0" borderId="7" xfId="0" applyNumberFormat="1" applyFont="1" applyBorder="1" applyAlignment="1">
      <alignment horizontal="right" vertical="top"/>
    </xf>
    <xf numFmtId="3" fontId="5" fillId="0" borderId="8" xfId="0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left"/>
    </xf>
    <xf numFmtId="0" fontId="11" fillId="0" borderId="10" xfId="0" applyFont="1" applyBorder="1" applyAlignment="1">
      <alignment horizontal="center" vertical="center" wrapText="1" readingOrder="2"/>
    </xf>
    <xf numFmtId="164" fontId="9" fillId="0" borderId="10" xfId="1" applyNumberFormat="1" applyFont="1" applyBorder="1" applyAlignment="1">
      <alignment horizontal="right" vertical="center" wrapText="1" indent="1" readingOrder="1"/>
    </xf>
    <xf numFmtId="9" fontId="13" fillId="0" borderId="10" xfId="2" applyFont="1" applyBorder="1" applyAlignment="1">
      <alignment horizontal="right" vertical="center" wrapText="1" indent="1" readingOrder="1"/>
    </xf>
    <xf numFmtId="0" fontId="14" fillId="0" borderId="10" xfId="0" applyFont="1" applyBorder="1" applyAlignment="1">
      <alignment horizontal="center" vertical="center" wrapText="1" readingOrder="2"/>
    </xf>
    <xf numFmtId="0" fontId="15" fillId="0" borderId="10" xfId="0" applyFont="1" applyBorder="1" applyAlignment="1">
      <alignment horizontal="center" vertical="center" wrapText="1" readingOrder="2"/>
    </xf>
    <xf numFmtId="164" fontId="15" fillId="0" borderId="10" xfId="1" applyNumberFormat="1" applyFont="1" applyBorder="1" applyAlignment="1">
      <alignment horizontal="right" vertical="center" wrapText="1" indent="1" readingOrder="1"/>
    </xf>
    <xf numFmtId="9" fontId="15" fillId="0" borderId="10" xfId="2" applyFont="1" applyBorder="1" applyAlignment="1">
      <alignment horizontal="right" vertical="center" wrapText="1" indent="1" readingOrder="1"/>
    </xf>
    <xf numFmtId="0" fontId="12" fillId="0" borderId="11" xfId="0" applyFont="1" applyBorder="1" applyAlignment="1">
      <alignment horizontal="center" vertical="center" wrapText="1" readingOrder="2"/>
    </xf>
    <xf numFmtId="0" fontId="12" fillId="0" borderId="10" xfId="0" applyFont="1" applyBorder="1" applyAlignment="1">
      <alignment vertical="center" wrapText="1" readingOrder="2"/>
    </xf>
    <xf numFmtId="10" fontId="13" fillId="0" borderId="10" xfId="2" applyNumberFormat="1" applyFont="1" applyBorder="1" applyAlignment="1">
      <alignment horizontal="right" vertical="center" wrapText="1" indent="1" readingOrder="1"/>
    </xf>
    <xf numFmtId="3" fontId="13" fillId="0" borderId="0" xfId="0" applyNumberFormat="1" applyFont="1" applyAlignment="1">
      <alignment horizontal="right" vertical="top"/>
    </xf>
    <xf numFmtId="3" fontId="13" fillId="0" borderId="4" xfId="0" applyNumberFormat="1" applyFont="1" applyBorder="1" applyAlignment="1">
      <alignment horizontal="right" vertical="top"/>
    </xf>
    <xf numFmtId="43" fontId="0" fillId="0" borderId="0" xfId="1" applyFont="1" applyAlignment="1">
      <alignment horizontal="left"/>
    </xf>
    <xf numFmtId="165" fontId="0" fillId="0" borderId="0" xfId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3" fontId="16" fillId="0" borderId="0" xfId="0" applyNumberFormat="1" applyFont="1" applyAlignment="1">
      <alignment horizontal="left"/>
    </xf>
    <xf numFmtId="10" fontId="5" fillId="0" borderId="0" xfId="2" applyNumberFormat="1" applyFont="1" applyFill="1" applyBorder="1" applyAlignment="1">
      <alignment horizontal="right" vertical="top"/>
    </xf>
    <xf numFmtId="10" fontId="5" fillId="0" borderId="6" xfId="2" applyNumberFormat="1" applyFont="1" applyFill="1" applyBorder="1" applyAlignment="1">
      <alignment horizontal="right" vertical="top"/>
    </xf>
    <xf numFmtId="166" fontId="0" fillId="0" borderId="0" xfId="0" applyNumberFormat="1" applyAlignment="1">
      <alignment horizontal="left"/>
    </xf>
    <xf numFmtId="3" fontId="5" fillId="0" borderId="6" xfId="0" applyNumberFormat="1" applyFont="1" applyBorder="1" applyAlignment="1">
      <alignment horizontal="right" vertical="top"/>
    </xf>
    <xf numFmtId="3" fontId="17" fillId="0" borderId="0" xfId="0" applyNumberFormat="1" applyFont="1" applyAlignment="1">
      <alignment horizontal="left"/>
    </xf>
    <xf numFmtId="0" fontId="4" fillId="0" borderId="9" xfId="0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3" fontId="5" fillId="0" borderId="0" xfId="0" applyNumberFormat="1" applyFont="1" applyBorder="1" applyAlignment="1">
      <alignment horizontal="right" vertical="top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left"/>
    </xf>
    <xf numFmtId="167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12</xdr:col>
      <xdr:colOff>419099</xdr:colOff>
      <xdr:row>35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93ACF4-C0D8-93BA-4939-A70F3AE48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952101" y="47625"/>
          <a:ext cx="7734299" cy="575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11A58-7B9B-4C81-AF04-0FCE17A1E065}">
  <sheetPr>
    <pageSetUpPr fitToPage="1"/>
  </sheetPr>
  <dimension ref="A1:C6"/>
  <sheetViews>
    <sheetView rightToLeft="1" workbookViewId="0">
      <selection activeCell="A13" sqref="A13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65" t="s">
        <v>0</v>
      </c>
      <c r="B1" s="65"/>
      <c r="C1" s="65"/>
    </row>
    <row r="2" spans="1:3" ht="21.75" customHeight="1">
      <c r="A2" s="65" t="s">
        <v>1</v>
      </c>
      <c r="B2" s="65"/>
      <c r="C2" s="65"/>
    </row>
    <row r="3" spans="1:3" ht="21.75" customHeight="1">
      <c r="A3" s="65" t="s">
        <v>2</v>
      </c>
      <c r="B3" s="65"/>
      <c r="C3" s="65"/>
    </row>
    <row r="4" spans="1:3" ht="7.35" customHeight="1"/>
    <row r="5" spans="1:3" ht="123.6" customHeight="1">
      <c r="B5" s="66"/>
    </row>
    <row r="6" spans="1:3" ht="123.6" customHeight="1">
      <c r="B6" s="66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Z40"/>
  <sheetViews>
    <sheetView rightToLeft="1" topLeftCell="A16" workbookViewId="0">
      <selection activeCell="R41" sqref="R41"/>
    </sheetView>
  </sheetViews>
  <sheetFormatPr defaultRowHeight="12.75"/>
  <cols>
    <col min="1" max="1" width="5.140625" customWidth="1"/>
    <col min="2" max="2" width="32.7109375" customWidth="1"/>
    <col min="3" max="3" width="1.28515625" customWidth="1"/>
    <col min="4" max="4" width="13" customWidth="1"/>
    <col min="5" max="5" width="1.28515625" customWidth="1"/>
    <col min="6" max="6" width="18.42578125" customWidth="1"/>
    <col min="7" max="7" width="1.28515625" customWidth="1"/>
    <col min="8" max="8" width="17.28515625" customWidth="1"/>
    <col min="9" max="9" width="1.28515625" customWidth="1"/>
    <col min="10" max="10" width="18.140625" customWidth="1"/>
    <col min="11" max="11" width="1.28515625" customWidth="1"/>
    <col min="12" max="12" width="15.5703125" customWidth="1"/>
    <col min="13" max="13" width="1.28515625" customWidth="1"/>
    <col min="14" max="14" width="18.7109375" customWidth="1"/>
    <col min="15" max="15" width="1.28515625" customWidth="1"/>
    <col min="16" max="16" width="17.28515625" customWidth="1"/>
    <col min="17" max="17" width="1.28515625" customWidth="1"/>
    <col min="18" max="18" width="17.5703125" customWidth="1"/>
    <col min="19" max="19" width="1.28515625" customWidth="1"/>
    <col min="20" max="20" width="18" customWidth="1"/>
    <col min="21" max="21" width="1.28515625" customWidth="1"/>
    <col min="22" max="22" width="15.5703125" customWidth="1"/>
    <col min="23" max="23" width="0.28515625" customWidth="1"/>
    <col min="26" max="26" width="16.28515625" customWidth="1"/>
  </cols>
  <sheetData>
    <row r="1" spans="1:22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2" ht="21.75" customHeight="1">
      <c r="A2" s="65" t="s">
        <v>169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2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pans="1:22" ht="14.45" customHeight="1"/>
    <row r="5" spans="1:22" ht="14.45" customHeight="1">
      <c r="A5" s="1" t="s">
        <v>200</v>
      </c>
      <c r="B5" s="67" t="s">
        <v>201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ht="14.45" customHeight="1">
      <c r="D6" s="68" t="s">
        <v>188</v>
      </c>
      <c r="E6" s="68"/>
      <c r="F6" s="68"/>
      <c r="G6" s="68"/>
      <c r="H6" s="68"/>
      <c r="I6" s="68"/>
      <c r="J6" s="68"/>
      <c r="K6" s="68"/>
      <c r="L6" s="68"/>
      <c r="N6" s="68" t="s">
        <v>189</v>
      </c>
      <c r="O6" s="68"/>
      <c r="P6" s="68"/>
      <c r="Q6" s="68"/>
      <c r="R6" s="68"/>
      <c r="S6" s="68"/>
      <c r="T6" s="68"/>
      <c r="U6" s="68"/>
      <c r="V6" s="68"/>
    </row>
    <row r="7" spans="1:22" ht="14.45" customHeight="1">
      <c r="D7" s="3"/>
      <c r="E7" s="3"/>
      <c r="F7" s="3"/>
      <c r="G7" s="3"/>
      <c r="H7" s="3"/>
      <c r="I7" s="3"/>
      <c r="J7" s="69" t="s">
        <v>30</v>
      </c>
      <c r="K7" s="69"/>
      <c r="L7" s="69"/>
      <c r="N7" s="3"/>
      <c r="O7" s="3"/>
      <c r="P7" s="3"/>
      <c r="Q7" s="3"/>
      <c r="R7" s="3"/>
      <c r="S7" s="3"/>
      <c r="T7" s="69" t="s">
        <v>30</v>
      </c>
      <c r="U7" s="69"/>
      <c r="V7" s="69"/>
    </row>
    <row r="8" spans="1:22" ht="14.45" customHeight="1">
      <c r="A8" s="68" t="s">
        <v>53</v>
      </c>
      <c r="B8" s="68"/>
      <c r="D8" s="2" t="s">
        <v>202</v>
      </c>
      <c r="F8" s="2" t="s">
        <v>192</v>
      </c>
      <c r="H8" s="2" t="s">
        <v>193</v>
      </c>
      <c r="J8" s="31" t="s">
        <v>148</v>
      </c>
      <c r="K8" s="3"/>
      <c r="L8" s="31" t="s">
        <v>174</v>
      </c>
      <c r="N8" s="2" t="s">
        <v>202</v>
      </c>
      <c r="P8" s="2" t="s">
        <v>192</v>
      </c>
      <c r="R8" s="2" t="s">
        <v>193</v>
      </c>
      <c r="T8" s="31" t="s">
        <v>148</v>
      </c>
      <c r="U8" s="3"/>
      <c r="V8" s="31" t="s">
        <v>174</v>
      </c>
    </row>
    <row r="9" spans="1:22" ht="21.75" customHeight="1">
      <c r="A9" s="70" t="s">
        <v>63</v>
      </c>
      <c r="B9" s="70"/>
      <c r="D9" s="6">
        <v>0</v>
      </c>
      <c r="F9" s="6">
        <v>-5243765625</v>
      </c>
      <c r="H9" s="6">
        <v>2731021875</v>
      </c>
      <c r="J9" s="9">
        <f>D9+F9+H9</f>
        <v>-2512743750</v>
      </c>
      <c r="L9" s="50">
        <f>J9/'درآمد سرمایه گذاری در سهام'!$Z$13</f>
        <v>-1.681934277843937E-3</v>
      </c>
      <c r="N9" s="6">
        <v>0</v>
      </c>
      <c r="P9" s="6">
        <v>0</v>
      </c>
      <c r="R9" s="6">
        <v>2731021875</v>
      </c>
      <c r="T9" s="9">
        <f>N9+P9+R9</f>
        <v>2731021875</v>
      </c>
      <c r="V9" s="50">
        <f>T9/درآمد!$F$13</f>
        <v>4.4148798267248398E-4</v>
      </c>
    </row>
    <row r="10" spans="1:22" ht="21.75" customHeight="1">
      <c r="A10" s="72" t="s">
        <v>62</v>
      </c>
      <c r="B10" s="72"/>
      <c r="D10" s="9">
        <v>0</v>
      </c>
      <c r="F10" s="9">
        <v>-848990625</v>
      </c>
      <c r="H10" s="9">
        <v>-285625000</v>
      </c>
      <c r="J10" s="9">
        <f t="shared" ref="J10:J34" si="0">D10+F10+H10</f>
        <v>-1134615625</v>
      </c>
      <c r="L10" s="50">
        <f>J10/'درآمد سرمایه گذاری در سهام'!$Z$13</f>
        <v>-7.5946817572019524E-4</v>
      </c>
      <c r="N10" s="9">
        <v>0</v>
      </c>
      <c r="P10" s="9">
        <v>0</v>
      </c>
      <c r="R10" s="9">
        <v>-285625000</v>
      </c>
      <c r="T10" s="9">
        <f t="shared" ref="T10:T34" si="1">N10+P10+R10</f>
        <v>-285625000</v>
      </c>
      <c r="V10" s="50">
        <f>T10/درآمد!$F$13</f>
        <v>-4.6173194804903653E-5</v>
      </c>
    </row>
    <row r="11" spans="1:22" ht="21.75" customHeight="1">
      <c r="A11" s="72" t="s">
        <v>65</v>
      </c>
      <c r="B11" s="72"/>
      <c r="D11" s="9">
        <v>0</v>
      </c>
      <c r="F11" s="9">
        <v>-37870363876</v>
      </c>
      <c r="H11" s="9">
        <v>22321851536</v>
      </c>
      <c r="J11" s="9">
        <f t="shared" si="0"/>
        <v>-15548512340</v>
      </c>
      <c r="L11" s="50">
        <f>J11/'درآمد سرمایه گذاری در سهام'!$Z$13</f>
        <v>-1.0407577722211207E-2</v>
      </c>
      <c r="N11" s="9">
        <v>0</v>
      </c>
      <c r="P11" s="9">
        <v>0</v>
      </c>
      <c r="R11" s="9">
        <v>22321851536</v>
      </c>
      <c r="T11" s="9">
        <f t="shared" si="1"/>
        <v>22321851536</v>
      </c>
      <c r="V11" s="50">
        <f>T11/درآمد!$F$13</f>
        <v>3.608476846837167E-3</v>
      </c>
    </row>
    <row r="12" spans="1:22" ht="21.75" customHeight="1">
      <c r="A12" s="72" t="s">
        <v>57</v>
      </c>
      <c r="B12" s="72"/>
      <c r="D12" s="9">
        <v>0</v>
      </c>
      <c r="F12" s="9">
        <v>-44402573869</v>
      </c>
      <c r="H12" s="9">
        <v>9687986913</v>
      </c>
      <c r="J12" s="9">
        <f t="shared" si="0"/>
        <v>-34714586956</v>
      </c>
      <c r="L12" s="50">
        <f>J12/'درآمد سرمایه گذاری در سهام'!$Z$13</f>
        <v>-2.3236612862927396E-2</v>
      </c>
      <c r="N12" s="9">
        <v>0</v>
      </c>
      <c r="P12" s="9">
        <v>14024714266</v>
      </c>
      <c r="R12" s="9">
        <v>9687986913</v>
      </c>
      <c r="T12" s="9">
        <f t="shared" si="1"/>
        <v>23712701179</v>
      </c>
      <c r="V12" s="50">
        <f>T12/درآمد!$F$13</f>
        <v>3.8333170096750478E-3</v>
      </c>
    </row>
    <row r="13" spans="1:22" ht="21.75" customHeight="1">
      <c r="A13" s="72" t="s">
        <v>58</v>
      </c>
      <c r="B13" s="72"/>
      <c r="D13" s="9">
        <v>0</v>
      </c>
      <c r="F13" s="9">
        <v>-60920433436</v>
      </c>
      <c r="H13" s="9">
        <v>11353926398</v>
      </c>
      <c r="J13" s="9">
        <f t="shared" si="0"/>
        <v>-49566507038</v>
      </c>
      <c r="L13" s="50">
        <f>J13/'درآمد سرمایه گذاری در سهام'!$Z$13</f>
        <v>-3.3177918448789277E-2</v>
      </c>
      <c r="N13" s="9">
        <v>0</v>
      </c>
      <c r="P13" s="9">
        <v>19970133272</v>
      </c>
      <c r="R13" s="9">
        <v>11353926398</v>
      </c>
      <c r="T13" s="9">
        <f t="shared" si="1"/>
        <v>31324059670</v>
      </c>
      <c r="V13" s="50">
        <f>T13/درآمد!$F$13</f>
        <v>5.0637441023136491E-3</v>
      </c>
    </row>
    <row r="14" spans="1:22" ht="21.75" customHeight="1">
      <c r="A14" s="72" t="s">
        <v>69</v>
      </c>
      <c r="B14" s="72"/>
      <c r="D14" s="9">
        <v>0</v>
      </c>
      <c r="F14" s="9">
        <v>-4815059575</v>
      </c>
      <c r="H14" s="9">
        <v>954186313</v>
      </c>
      <c r="J14" s="9">
        <f t="shared" si="0"/>
        <v>-3860873262</v>
      </c>
      <c r="L14" s="50">
        <f>J14/'درآمد سرمایه گذاری در سهام'!$Z$13</f>
        <v>-2.5843204591669707E-3</v>
      </c>
      <c r="N14" s="9">
        <v>0</v>
      </c>
      <c r="P14" s="9">
        <v>1646576094</v>
      </c>
      <c r="R14" s="9">
        <v>954186313</v>
      </c>
      <c r="T14" s="9">
        <f t="shared" si="1"/>
        <v>2600762407</v>
      </c>
      <c r="V14" s="50">
        <f>T14/درآمد!$F$13</f>
        <v>4.2043066699231903E-4</v>
      </c>
    </row>
    <row r="15" spans="1:22" ht="21.75" customHeight="1">
      <c r="A15" s="72" t="s">
        <v>60</v>
      </c>
      <c r="B15" s="72"/>
      <c r="D15" s="9">
        <v>0</v>
      </c>
      <c r="F15" s="9">
        <v>-5024026875</v>
      </c>
      <c r="H15" s="9">
        <v>4018453750</v>
      </c>
      <c r="J15" s="9">
        <f t="shared" si="0"/>
        <v>-1005573125</v>
      </c>
      <c r="L15" s="50">
        <f>J15/'درآمد سرمایه گذاری در سهام'!$Z$13</f>
        <v>-6.7309207626768393E-4</v>
      </c>
      <c r="N15" s="9">
        <v>0</v>
      </c>
      <c r="P15" s="9">
        <v>0</v>
      </c>
      <c r="R15" s="9">
        <v>4018453750</v>
      </c>
      <c r="T15" s="9">
        <f t="shared" si="1"/>
        <v>4018453750</v>
      </c>
      <c r="V15" s="50">
        <f>T15/درآمد!$F$13</f>
        <v>6.4960997046212905E-4</v>
      </c>
    </row>
    <row r="16" spans="1:22" ht="21.75" customHeight="1">
      <c r="A16" s="72" t="s">
        <v>75</v>
      </c>
      <c r="B16" s="72"/>
      <c r="D16" s="9">
        <v>0</v>
      </c>
      <c r="F16" s="9">
        <v>-20311351342</v>
      </c>
      <c r="H16" s="9">
        <v>-1480821641</v>
      </c>
      <c r="J16" s="9">
        <f t="shared" si="0"/>
        <v>-21792172983</v>
      </c>
      <c r="L16" s="50">
        <f>J16/'درآمد سرمایه گذاری در سهام'!$Z$13</f>
        <v>-1.4586844650916857E-2</v>
      </c>
      <c r="N16" s="9">
        <v>0</v>
      </c>
      <c r="P16" s="9">
        <v>-8676874970</v>
      </c>
      <c r="R16" s="9">
        <v>-1480821641</v>
      </c>
      <c r="T16" s="9">
        <f t="shared" si="1"/>
        <v>-10157696611</v>
      </c>
      <c r="V16" s="50">
        <f>T16/درآمد!$F$13</f>
        <v>-1.6420597090199131E-3</v>
      </c>
    </row>
    <row r="17" spans="1:22" ht="21.75" customHeight="1">
      <c r="A17" s="72" t="s">
        <v>59</v>
      </c>
      <c r="B17" s="72"/>
      <c r="D17" s="9">
        <v>0</v>
      </c>
      <c r="F17" s="9">
        <v>1598100000</v>
      </c>
      <c r="H17" s="9">
        <v>-2968222500</v>
      </c>
      <c r="J17" s="9">
        <f t="shared" si="0"/>
        <v>-1370122500</v>
      </c>
      <c r="L17" s="50">
        <f>J17/'درآمد سرمایه گذاری در سهام'!$Z$13</f>
        <v>-9.1710744384310172E-4</v>
      </c>
      <c r="N17" s="9">
        <v>0</v>
      </c>
      <c r="P17" s="9">
        <v>0</v>
      </c>
      <c r="R17" s="9">
        <v>-2968222500</v>
      </c>
      <c r="T17" s="9">
        <f t="shared" si="1"/>
        <v>-2968222500</v>
      </c>
      <c r="V17" s="50">
        <f>T17/درآمد!$F$13</f>
        <v>-4.798330528378053E-4</v>
      </c>
    </row>
    <row r="18" spans="1:22" ht="21.75" customHeight="1">
      <c r="A18" s="72" t="s">
        <v>203</v>
      </c>
      <c r="B18" s="72"/>
      <c r="D18" s="9">
        <v>0</v>
      </c>
      <c r="F18" s="9">
        <v>0</v>
      </c>
      <c r="H18" s="9">
        <v>0</v>
      </c>
      <c r="J18" s="9">
        <f t="shared" si="0"/>
        <v>0</v>
      </c>
      <c r="L18" s="50">
        <f>J18/'درآمد سرمایه گذاری در سهام'!$Z$13</f>
        <v>0</v>
      </c>
      <c r="N18" s="9">
        <v>0</v>
      </c>
      <c r="P18" s="9">
        <v>0</v>
      </c>
      <c r="R18" s="9">
        <v>38260155411</v>
      </c>
      <c r="T18" s="9">
        <f t="shared" si="1"/>
        <v>38260155411</v>
      </c>
      <c r="V18" s="50">
        <f>T18/درآمد!$F$13</f>
        <v>6.1850104474678045E-3</v>
      </c>
    </row>
    <row r="19" spans="1:22" ht="21.75" customHeight="1">
      <c r="A19" s="72" t="s">
        <v>204</v>
      </c>
      <c r="B19" s="72"/>
      <c r="D19" s="9">
        <v>0</v>
      </c>
      <c r="F19" s="9">
        <v>0</v>
      </c>
      <c r="H19" s="9">
        <v>0</v>
      </c>
      <c r="J19" s="9">
        <f t="shared" si="0"/>
        <v>0</v>
      </c>
      <c r="L19" s="50">
        <f>J19/'درآمد سرمایه گذاری در سهام'!$Z$13</f>
        <v>0</v>
      </c>
      <c r="N19" s="9">
        <v>0</v>
      </c>
      <c r="P19" s="9">
        <v>0</v>
      </c>
      <c r="R19" s="9">
        <v>38203215582</v>
      </c>
      <c r="T19" s="9">
        <f t="shared" si="1"/>
        <v>38203215582</v>
      </c>
      <c r="V19" s="50">
        <f>T19/درآمد!$F$13</f>
        <v>6.1758057426395336E-3</v>
      </c>
    </row>
    <row r="20" spans="1:22" ht="21.75" customHeight="1">
      <c r="A20" s="72" t="s">
        <v>70</v>
      </c>
      <c r="B20" s="72"/>
      <c r="D20" s="9">
        <v>0</v>
      </c>
      <c r="F20" s="9">
        <v>-22683163718</v>
      </c>
      <c r="H20" s="9">
        <v>0</v>
      </c>
      <c r="J20" s="9">
        <f t="shared" si="0"/>
        <v>-22683163718</v>
      </c>
      <c r="L20" s="50">
        <f>J20/'درآمد سرمایه گذاری در سهام'!$Z$13</f>
        <v>-1.5183239670678765E-2</v>
      </c>
      <c r="N20" s="9">
        <v>0</v>
      </c>
      <c r="P20" s="9">
        <v>10478171327</v>
      </c>
      <c r="R20" s="9">
        <v>0</v>
      </c>
      <c r="T20" s="9">
        <f t="shared" si="1"/>
        <v>10478171327</v>
      </c>
      <c r="V20" s="50">
        <f>T20/درآمد!$F$13</f>
        <v>1.6938665938931354E-3</v>
      </c>
    </row>
    <row r="21" spans="1:22" ht="21.75" customHeight="1">
      <c r="A21" s="72" t="s">
        <v>72</v>
      </c>
      <c r="B21" s="72"/>
      <c r="D21" s="9">
        <v>0</v>
      </c>
      <c r="F21" s="9">
        <v>-7870000000</v>
      </c>
      <c r="H21" s="9">
        <v>0</v>
      </c>
      <c r="J21" s="9">
        <f t="shared" si="0"/>
        <v>-7870000000</v>
      </c>
      <c r="L21" s="50">
        <f>J21/'درآمد سرمایه گذاری در سهام'!$Z$13</f>
        <v>-5.2678761081912089E-3</v>
      </c>
      <c r="N21" s="9">
        <v>0</v>
      </c>
      <c r="P21" s="9">
        <v>-15970020000</v>
      </c>
      <c r="R21" s="9">
        <v>0</v>
      </c>
      <c r="T21" s="9">
        <f t="shared" si="1"/>
        <v>-15970020000</v>
      </c>
      <c r="V21" s="50">
        <f>T21/درآمد!$F$13</f>
        <v>-2.5816607247202013E-3</v>
      </c>
    </row>
    <row r="22" spans="1:22" ht="21.75" customHeight="1">
      <c r="A22" s="72" t="s">
        <v>74</v>
      </c>
      <c r="B22" s="72"/>
      <c r="D22" s="9">
        <v>0</v>
      </c>
      <c r="F22" s="9">
        <v>-4871048832</v>
      </c>
      <c r="H22" s="9">
        <v>0</v>
      </c>
      <c r="J22" s="9">
        <f t="shared" si="0"/>
        <v>-4871048832</v>
      </c>
      <c r="L22" s="50">
        <f>J22/'درآمد سرمایه گذاری در سهام'!$Z$13</f>
        <v>-3.260493235568678E-3</v>
      </c>
      <c r="N22" s="9">
        <v>0</v>
      </c>
      <c r="P22" s="9">
        <v>4474465308</v>
      </c>
      <c r="R22" s="9">
        <v>0</v>
      </c>
      <c r="T22" s="9">
        <f t="shared" si="1"/>
        <v>4474465308</v>
      </c>
      <c r="V22" s="50">
        <f>T22/درآمد!$F$13</f>
        <v>7.2332729387857236E-4</v>
      </c>
    </row>
    <row r="23" spans="1:22" ht="21.75" customHeight="1">
      <c r="A23" s="72" t="s">
        <v>71</v>
      </c>
      <c r="B23" s="72"/>
      <c r="D23" s="9">
        <v>0</v>
      </c>
      <c r="F23" s="9">
        <v>-19110127743</v>
      </c>
      <c r="H23" s="9">
        <v>0</v>
      </c>
      <c r="J23" s="9">
        <f t="shared" si="0"/>
        <v>-19110127743</v>
      </c>
      <c r="L23" s="50">
        <f>J23/'درآمد سرمایه گذاری در سهام'!$Z$13</f>
        <v>-1.2791586450042147E-2</v>
      </c>
      <c r="N23" s="9">
        <v>0</v>
      </c>
      <c r="P23" s="9">
        <v>-9065663112</v>
      </c>
      <c r="R23" s="9">
        <v>0</v>
      </c>
      <c r="T23" s="9">
        <f t="shared" si="1"/>
        <v>-9065663112</v>
      </c>
      <c r="V23" s="50">
        <f>T23/درآمد!$F$13</f>
        <v>-1.4655251777890769E-3</v>
      </c>
    </row>
    <row r="24" spans="1:22" ht="21.75" customHeight="1">
      <c r="A24" s="72" t="s">
        <v>77</v>
      </c>
      <c r="B24" s="72"/>
      <c r="D24" s="9">
        <v>0</v>
      </c>
      <c r="F24" s="9">
        <v>-21531201300</v>
      </c>
      <c r="H24" s="9">
        <v>0</v>
      </c>
      <c r="J24" s="9">
        <f t="shared" si="0"/>
        <v>-21531201300</v>
      </c>
      <c r="L24" s="50">
        <f>J24/'درآمد سرمایه گذاری در سهام'!$Z$13</f>
        <v>-1.4412160217144282E-2</v>
      </c>
      <c r="N24" s="9">
        <v>0</v>
      </c>
      <c r="P24" s="9">
        <v>-43133451094</v>
      </c>
      <c r="R24" s="9">
        <v>0</v>
      </c>
      <c r="T24" s="9">
        <f t="shared" si="1"/>
        <v>-43133451094</v>
      </c>
      <c r="V24" s="50">
        <f>T24/درآمد!$F$13</f>
        <v>-6.9728113434434896E-3</v>
      </c>
    </row>
    <row r="25" spans="1:22" ht="21.75" customHeight="1">
      <c r="A25" s="72" t="s">
        <v>64</v>
      </c>
      <c r="B25" s="72"/>
      <c r="D25" s="9">
        <v>0</v>
      </c>
      <c r="F25" s="9">
        <v>-6091158150</v>
      </c>
      <c r="H25" s="9">
        <v>0</v>
      </c>
      <c r="J25" s="9">
        <f t="shared" si="0"/>
        <v>-6091158150</v>
      </c>
      <c r="L25" s="50">
        <f>J25/'درآمد سرمایه گذاری در سهام'!$Z$13</f>
        <v>-4.0771876098601228E-3</v>
      </c>
      <c r="N25" s="9">
        <v>0</v>
      </c>
      <c r="P25" s="9">
        <v>-9955937803</v>
      </c>
      <c r="R25" s="9">
        <v>0</v>
      </c>
      <c r="T25" s="9">
        <f t="shared" si="1"/>
        <v>-9955937803</v>
      </c>
      <c r="V25" s="50">
        <f>T25/درآمد!$F$13</f>
        <v>-1.6094440460163624E-3</v>
      </c>
    </row>
    <row r="26" spans="1:22" ht="21.75" customHeight="1">
      <c r="A26" s="72" t="s">
        <v>67</v>
      </c>
      <c r="B26" s="72"/>
      <c r="D26" s="9">
        <v>0</v>
      </c>
      <c r="F26" s="9">
        <v>0</v>
      </c>
      <c r="H26" s="9">
        <v>0</v>
      </c>
      <c r="J26" s="9">
        <f t="shared" si="0"/>
        <v>0</v>
      </c>
      <c r="L26" s="50">
        <f>J26/'درآمد سرمایه گذاری در سهام'!$Z$13</f>
        <v>0</v>
      </c>
      <c r="N26" s="9">
        <v>0</v>
      </c>
      <c r="P26" s="9">
        <v>-46950000</v>
      </c>
      <c r="R26" s="9">
        <v>0</v>
      </c>
      <c r="T26" s="9">
        <f t="shared" si="1"/>
        <v>-46950000</v>
      </c>
      <c r="V26" s="50">
        <f>T26/درآمد!$F$13</f>
        <v>-7.5897820432042941E-6</v>
      </c>
    </row>
    <row r="27" spans="1:22" ht="21.75" customHeight="1">
      <c r="A27" s="72" t="s">
        <v>73</v>
      </c>
      <c r="B27" s="72"/>
      <c r="D27" s="9">
        <v>0</v>
      </c>
      <c r="F27" s="9">
        <v>-14239769280</v>
      </c>
      <c r="H27" s="9">
        <v>0</v>
      </c>
      <c r="J27" s="9">
        <f t="shared" si="0"/>
        <v>-14239769280</v>
      </c>
      <c r="L27" s="50">
        <f>J27/'درآمد سرمایه گذاری در سهام'!$Z$13</f>
        <v>-9.5315553209996372E-3</v>
      </c>
      <c r="N27" s="9">
        <v>0</v>
      </c>
      <c r="P27" s="9">
        <v>-12552862067</v>
      </c>
      <c r="R27" s="9">
        <v>0</v>
      </c>
      <c r="T27" s="9">
        <f t="shared" si="1"/>
        <v>-12552862067</v>
      </c>
      <c r="V27" s="50">
        <f>T27/درآمد!$F$13</f>
        <v>-2.0292542514789551E-3</v>
      </c>
    </row>
    <row r="28" spans="1:22" ht="21.75" customHeight="1">
      <c r="A28" s="72" t="s">
        <v>76</v>
      </c>
      <c r="B28" s="72"/>
      <c r="D28" s="9">
        <v>0</v>
      </c>
      <c r="F28" s="9">
        <v>-27019842912</v>
      </c>
      <c r="H28" s="9">
        <v>0</v>
      </c>
      <c r="J28" s="9">
        <f t="shared" si="0"/>
        <v>-27019842912</v>
      </c>
      <c r="L28" s="50">
        <f>J28/'درآمد سرمایه گذاری در سهام'!$Z$13</f>
        <v>-1.8086046368895093E-2</v>
      </c>
      <c r="N28" s="9">
        <v>0</v>
      </c>
      <c r="P28" s="9">
        <v>5491337184</v>
      </c>
      <c r="R28" s="9">
        <v>0</v>
      </c>
      <c r="T28" s="9">
        <f t="shared" si="1"/>
        <v>5491337184</v>
      </c>
      <c r="V28" s="50">
        <f>T28/درآمد!$F$13</f>
        <v>8.8771144520347685E-4</v>
      </c>
    </row>
    <row r="29" spans="1:22" ht="21.75" customHeight="1">
      <c r="A29" s="72" t="s">
        <v>205</v>
      </c>
      <c r="B29" s="72"/>
      <c r="D29" s="9">
        <v>0</v>
      </c>
      <c r="F29" s="9">
        <v>-1446260000</v>
      </c>
      <c r="H29" s="9">
        <v>0</v>
      </c>
      <c r="J29" s="9">
        <f t="shared" si="0"/>
        <v>-1446260000</v>
      </c>
      <c r="L29" s="50">
        <f>J29/'درآمد سرمایه گذاری در سهام'!$Z$13</f>
        <v>-9.6807096572206082E-4</v>
      </c>
      <c r="N29" s="9">
        <v>0</v>
      </c>
      <c r="P29" s="9">
        <v>-305580000</v>
      </c>
      <c r="R29" s="9">
        <v>0</v>
      </c>
      <c r="T29" s="9">
        <f t="shared" si="1"/>
        <v>-305580000</v>
      </c>
      <c r="V29" s="50">
        <f>T29/درآمد!$F$13</f>
        <v>-4.93990542441399E-5</v>
      </c>
    </row>
    <row r="30" spans="1:22" ht="21.75" customHeight="1">
      <c r="A30" s="72" t="s">
        <v>66</v>
      </c>
      <c r="B30" s="72"/>
      <c r="D30" s="9">
        <v>0</v>
      </c>
      <c r="F30" s="9">
        <v>-959089726</v>
      </c>
      <c r="H30" s="9">
        <v>0</v>
      </c>
      <c r="J30" s="9">
        <f t="shared" si="0"/>
        <v>-959089726</v>
      </c>
      <c r="L30" s="50">
        <f>J30/'درآمد سرمایه گذاری در سهام'!$Z$13</f>
        <v>-6.4197787207205255E-4</v>
      </c>
      <c r="N30" s="9">
        <v>0</v>
      </c>
      <c r="P30" s="9">
        <v>-860565068</v>
      </c>
      <c r="R30" s="9">
        <v>0</v>
      </c>
      <c r="T30" s="9">
        <f t="shared" si="1"/>
        <v>-860565068</v>
      </c>
      <c r="V30" s="50">
        <f>T30/درآمد!$F$13</f>
        <v>-1.3911610862865352E-4</v>
      </c>
    </row>
    <row r="31" spans="1:22" ht="21.75" customHeight="1">
      <c r="A31" s="72" t="s">
        <v>68</v>
      </c>
      <c r="B31" s="72"/>
      <c r="D31" s="9">
        <v>0</v>
      </c>
      <c r="F31" s="9">
        <v>103063375360</v>
      </c>
      <c r="H31" s="9">
        <v>0</v>
      </c>
      <c r="J31" s="9">
        <f t="shared" si="0"/>
        <v>103063375360</v>
      </c>
      <c r="L31" s="50">
        <f>J31/'درآمد سرمایه گذاری در سهام'!$Z$13</f>
        <v>6.8986669973124082E-2</v>
      </c>
      <c r="N31" s="9">
        <v>0</v>
      </c>
      <c r="P31" s="9">
        <v>-63991917440</v>
      </c>
      <c r="R31" s="9">
        <v>0</v>
      </c>
      <c r="T31" s="9">
        <f t="shared" si="1"/>
        <v>-63991917440</v>
      </c>
      <c r="V31" s="50">
        <f>T31/درآمد!$F$13</f>
        <v>-1.0344722170315734E-2</v>
      </c>
    </row>
    <row r="32" spans="1:22" ht="21.75" customHeight="1">
      <c r="A32" s="72" t="s">
        <v>56</v>
      </c>
      <c r="B32" s="72"/>
      <c r="D32" s="9">
        <v>0</v>
      </c>
      <c r="F32" s="9">
        <v>-5168854688</v>
      </c>
      <c r="H32" s="9">
        <v>0</v>
      </c>
      <c r="J32" s="9">
        <f t="shared" si="0"/>
        <v>-5168854688</v>
      </c>
      <c r="L32" s="50">
        <f>J32/'درآمد سرمایه گذاری در سهام'!$Z$13</f>
        <v>-3.4598330517950858E-3</v>
      </c>
      <c r="N32" s="9">
        <v>0</v>
      </c>
      <c r="P32" s="9">
        <v>1400082715</v>
      </c>
      <c r="R32" s="9">
        <v>0</v>
      </c>
      <c r="T32" s="9">
        <f t="shared" si="1"/>
        <v>1400082715</v>
      </c>
      <c r="V32" s="50">
        <f>T32/درآمد!$F$13</f>
        <v>2.2633275078397691E-4</v>
      </c>
    </row>
    <row r="33" spans="1:26" ht="21.75" customHeight="1">
      <c r="A33" s="72" t="s">
        <v>61</v>
      </c>
      <c r="B33" s="72"/>
      <c r="D33" s="9">
        <v>0</v>
      </c>
      <c r="F33" s="9">
        <v>-2397150000</v>
      </c>
      <c r="H33" s="9">
        <v>0</v>
      </c>
      <c r="J33" s="9">
        <f t="shared" si="0"/>
        <v>-2397150000</v>
      </c>
      <c r="L33" s="50">
        <f>J33/'درآمد سرمایه گذاری در سهام'!$Z$13</f>
        <v>-1.6045602557497531E-3</v>
      </c>
      <c r="N33" s="9">
        <v>0</v>
      </c>
      <c r="P33" s="9">
        <v>-3210195000</v>
      </c>
      <c r="R33" s="9">
        <v>0</v>
      </c>
      <c r="T33" s="9">
        <f t="shared" si="1"/>
        <v>-3210195000</v>
      </c>
      <c r="V33" s="50">
        <f>T33/درآمد!$F$13</f>
        <v>-5.1894952856622388E-4</v>
      </c>
    </row>
    <row r="34" spans="1:26" ht="21.75" customHeight="1">
      <c r="A34" s="75" t="s">
        <v>78</v>
      </c>
      <c r="B34" s="75"/>
      <c r="D34" s="13">
        <v>0</v>
      </c>
      <c r="F34" s="13">
        <v>-6847404382</v>
      </c>
      <c r="H34" s="13">
        <v>0</v>
      </c>
      <c r="J34" s="9">
        <f t="shared" si="0"/>
        <v>-6847404382</v>
      </c>
      <c r="L34" s="50">
        <f>J34/'درآمد سرمایه گذاری در سهام'!$Z$13</f>
        <v>-4.5833898280891478E-3</v>
      </c>
      <c r="N34" s="13">
        <v>0</v>
      </c>
      <c r="P34" s="9">
        <v>5452906102</v>
      </c>
      <c r="R34" s="13">
        <v>0</v>
      </c>
      <c r="T34" s="9">
        <f t="shared" si="1"/>
        <v>5452906102</v>
      </c>
      <c r="V34" s="50">
        <f>T34/درآمد!$F$13</f>
        <v>8.8149880332776833E-4</v>
      </c>
    </row>
    <row r="35" spans="1:26" ht="21.75" customHeight="1" thickBot="1">
      <c r="A35" s="74" t="s">
        <v>30</v>
      </c>
      <c r="B35" s="74"/>
      <c r="D35" s="16">
        <v>0</v>
      </c>
      <c r="F35" s="16">
        <f>SUM(F9:F34)</f>
        <v>-215010160594</v>
      </c>
      <c r="H35" s="16">
        <f>SUM(H9:H34)</f>
        <v>46332757644</v>
      </c>
      <c r="J35" s="53">
        <f>SUM(J9:J34)</f>
        <v>-168677402950</v>
      </c>
      <c r="L35" s="51">
        <f>SUM(L9:L34)</f>
        <v>-0.11290618309937062</v>
      </c>
      <c r="N35" s="16">
        <v>0</v>
      </c>
      <c r="O35" s="16">
        <v>0</v>
      </c>
      <c r="P35" s="16">
        <f>SUM(P9:P34)</f>
        <v>-104831630286</v>
      </c>
      <c r="R35" s="16">
        <f>SUM(R9:R34)</f>
        <v>122796128637</v>
      </c>
      <c r="T35" s="53">
        <f>SUM(T9:T34)</f>
        <v>17964498351</v>
      </c>
      <c r="V35" s="51">
        <f>SUM(V9:V34)</f>
        <v>2.9040815122383986E-3</v>
      </c>
      <c r="Z35" s="19"/>
    </row>
    <row r="36" spans="1:26" ht="13.5" thickTop="1"/>
    <row r="39" spans="1:26">
      <c r="H39" s="19">
        <f>F35+H35</f>
        <v>-168677402950</v>
      </c>
    </row>
    <row r="40" spans="1:26">
      <c r="T40" s="19">
        <f>P35+R35</f>
        <v>17964498351</v>
      </c>
    </row>
  </sheetData>
  <mergeCells count="36">
    <mergeCell ref="A34:B34"/>
    <mergeCell ref="A35:B35"/>
    <mergeCell ref="A31:B31"/>
    <mergeCell ref="A32:B32"/>
    <mergeCell ref="A33:B33"/>
    <mergeCell ref="A28:B28"/>
    <mergeCell ref="A29:B29"/>
    <mergeCell ref="A30:B30"/>
    <mergeCell ref="A25:B25"/>
    <mergeCell ref="A26:B26"/>
    <mergeCell ref="A27:B27"/>
    <mergeCell ref="A22:B22"/>
    <mergeCell ref="A23:B23"/>
    <mergeCell ref="A24:B24"/>
    <mergeCell ref="A19:B19"/>
    <mergeCell ref="A20:B20"/>
    <mergeCell ref="A21:B21"/>
    <mergeCell ref="A16:B16"/>
    <mergeCell ref="A17:B17"/>
    <mergeCell ref="A18:B18"/>
    <mergeCell ref="A13:B13"/>
    <mergeCell ref="A14:B14"/>
    <mergeCell ref="A15:B15"/>
    <mergeCell ref="A10:B10"/>
    <mergeCell ref="A11:B11"/>
    <mergeCell ref="A12:B12"/>
    <mergeCell ref="J7:L7"/>
    <mergeCell ref="T7:V7"/>
    <mergeCell ref="A8:B8"/>
    <mergeCell ref="A9:B9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Z33"/>
  <sheetViews>
    <sheetView rightToLeft="1" topLeftCell="A13" workbookViewId="0">
      <selection activeCell="J15" sqref="J15"/>
    </sheetView>
  </sheetViews>
  <sheetFormatPr defaultRowHeight="12.75"/>
  <cols>
    <col min="1" max="1" width="5.140625" customWidth="1"/>
    <col min="2" max="2" width="26.42578125" customWidth="1"/>
    <col min="3" max="3" width="1.28515625" customWidth="1"/>
    <col min="4" max="4" width="16.85546875" customWidth="1"/>
    <col min="5" max="5" width="1.28515625" customWidth="1"/>
    <col min="6" max="6" width="18.5703125" customWidth="1"/>
    <col min="7" max="7" width="1.28515625" customWidth="1"/>
    <col min="8" max="8" width="20" customWidth="1"/>
    <col min="9" max="9" width="1.28515625" customWidth="1"/>
    <col min="10" max="10" width="19.42578125" customWidth="1"/>
    <col min="11" max="11" width="1.28515625" customWidth="1"/>
    <col min="12" max="12" width="15.5703125" customWidth="1"/>
    <col min="13" max="13" width="1.28515625" customWidth="1"/>
    <col min="14" max="14" width="22.140625" customWidth="1"/>
    <col min="15" max="15" width="1.28515625" customWidth="1"/>
    <col min="16" max="16" width="19.42578125" customWidth="1"/>
    <col min="17" max="17" width="1.28515625" customWidth="1"/>
    <col min="18" max="18" width="21.140625" customWidth="1"/>
    <col min="19" max="19" width="1.28515625" customWidth="1"/>
    <col min="20" max="20" width="20" customWidth="1"/>
    <col min="21" max="21" width="1.28515625" customWidth="1"/>
    <col min="22" max="22" width="15.5703125" customWidth="1"/>
    <col min="23" max="23" width="0.28515625" customWidth="1"/>
    <col min="26" max="26" width="16.42578125" bestFit="1" customWidth="1"/>
  </cols>
  <sheetData>
    <row r="1" spans="1:26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6" ht="21.75" customHeight="1">
      <c r="A2" s="65" t="s">
        <v>169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6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pans="1:26" ht="14.45" customHeight="1"/>
    <row r="5" spans="1:26" ht="14.45" customHeight="1">
      <c r="A5" s="1" t="s">
        <v>186</v>
      </c>
      <c r="B5" s="67" t="s">
        <v>187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6" ht="14.45" customHeight="1">
      <c r="D6" s="68" t="s">
        <v>188</v>
      </c>
      <c r="E6" s="68"/>
      <c r="F6" s="68"/>
      <c r="G6" s="68"/>
      <c r="H6" s="68"/>
      <c r="I6" s="68"/>
      <c r="J6" s="68"/>
      <c r="K6" s="68"/>
      <c r="L6" s="68"/>
      <c r="N6" s="68" t="s">
        <v>189</v>
      </c>
      <c r="O6" s="68"/>
      <c r="P6" s="68"/>
      <c r="Q6" s="68"/>
      <c r="R6" s="68"/>
      <c r="S6" s="68"/>
      <c r="T6" s="68"/>
      <c r="U6" s="68"/>
      <c r="V6" s="68"/>
    </row>
    <row r="7" spans="1:26" ht="14.45" customHeight="1">
      <c r="D7" s="3"/>
      <c r="E7" s="3"/>
      <c r="F7" s="3"/>
      <c r="G7" s="3"/>
      <c r="H7" s="3"/>
      <c r="I7" s="3"/>
      <c r="J7" s="69" t="s">
        <v>30</v>
      </c>
      <c r="K7" s="69"/>
      <c r="L7" s="69"/>
      <c r="N7" s="3"/>
      <c r="O7" s="3"/>
      <c r="P7" s="3"/>
      <c r="Q7" s="3"/>
      <c r="R7" s="3"/>
      <c r="S7" s="3"/>
      <c r="T7" s="69" t="s">
        <v>30</v>
      </c>
      <c r="U7" s="69"/>
      <c r="V7" s="69"/>
    </row>
    <row r="8" spans="1:26" ht="14.45" customHeight="1">
      <c r="A8" s="68" t="s">
        <v>190</v>
      </c>
      <c r="B8" s="68"/>
      <c r="D8" s="2" t="s">
        <v>191</v>
      </c>
      <c r="F8" s="2" t="s">
        <v>192</v>
      </c>
      <c r="H8" s="2" t="s">
        <v>193</v>
      </c>
      <c r="J8" s="31" t="s">
        <v>148</v>
      </c>
      <c r="K8" s="3"/>
      <c r="L8" s="31" t="s">
        <v>174</v>
      </c>
      <c r="N8" s="2" t="s">
        <v>191</v>
      </c>
      <c r="P8" s="2" t="s">
        <v>192</v>
      </c>
      <c r="R8" s="2" t="s">
        <v>193</v>
      </c>
      <c r="T8" s="31" t="s">
        <v>148</v>
      </c>
      <c r="U8" s="3"/>
      <c r="V8" s="31" t="s">
        <v>174</v>
      </c>
    </row>
    <row r="9" spans="1:26" ht="21.75" customHeight="1">
      <c r="A9" s="70" t="s">
        <v>29</v>
      </c>
      <c r="B9" s="70"/>
      <c r="D9" s="6">
        <v>0</v>
      </c>
      <c r="F9" s="6">
        <v>0</v>
      </c>
      <c r="H9" s="6">
        <v>16006388</v>
      </c>
      <c r="J9" s="9">
        <f>D9+F9+H9</f>
        <v>16006388</v>
      </c>
      <c r="L9" s="50">
        <f>J9/$Z$13</f>
        <v>1.0714062124985829E-5</v>
      </c>
      <c r="N9" s="6">
        <v>0</v>
      </c>
      <c r="P9" s="6">
        <v>0</v>
      </c>
      <c r="R9" s="6">
        <v>180886056</v>
      </c>
      <c r="T9" s="9">
        <f>N9+P9+R9</f>
        <v>180886056</v>
      </c>
      <c r="V9" s="50">
        <f>T9/درآمد!$F$13</f>
        <v>2.9241442805002053E-5</v>
      </c>
    </row>
    <row r="10" spans="1:26" ht="21.75" customHeight="1">
      <c r="A10" s="72" t="s">
        <v>24</v>
      </c>
      <c r="B10" s="72"/>
      <c r="D10" s="9">
        <v>38805208744</v>
      </c>
      <c r="F10" s="9">
        <v>-87730580016</v>
      </c>
      <c r="H10" s="9">
        <v>19201380721</v>
      </c>
      <c r="J10" s="9">
        <f t="shared" ref="J10:J26" si="0">D10+F10+H10</f>
        <v>-29723990551</v>
      </c>
      <c r="L10" s="50">
        <f t="shared" ref="L10:L26" si="1">J10/$Z$13</f>
        <v>-1.9896099067816284E-2</v>
      </c>
      <c r="N10" s="9">
        <v>38805208744</v>
      </c>
      <c r="P10" s="9">
        <v>4135247842</v>
      </c>
      <c r="R10" s="9">
        <v>19201380721</v>
      </c>
      <c r="T10" s="9">
        <f t="shared" ref="T10:T26" si="2">N10+P10+R10</f>
        <v>62141837307</v>
      </c>
      <c r="V10" s="50">
        <f>T10/درآمد!$F$13</f>
        <v>1.004564432213826E-2</v>
      </c>
    </row>
    <row r="11" spans="1:26" ht="21.75" customHeight="1">
      <c r="A11" s="72" t="s">
        <v>22</v>
      </c>
      <c r="B11" s="72"/>
      <c r="D11" s="9">
        <v>3780000000</v>
      </c>
      <c r="F11" s="9">
        <v>-20178220944</v>
      </c>
      <c r="H11" s="9">
        <v>1125418744</v>
      </c>
      <c r="J11" s="9">
        <f t="shared" si="0"/>
        <v>-15272802200</v>
      </c>
      <c r="L11" s="50">
        <f t="shared" si="1"/>
        <v>-1.0223027930687438E-2</v>
      </c>
      <c r="N11" s="9">
        <v>3780000000</v>
      </c>
      <c r="P11" s="9">
        <v>-240063069</v>
      </c>
      <c r="R11" s="9">
        <v>1125418744</v>
      </c>
      <c r="T11" s="9">
        <f t="shared" si="2"/>
        <v>4665355675</v>
      </c>
      <c r="V11" s="50">
        <f>T11/درآمد!$F$13</f>
        <v>7.5418600058096378E-4</v>
      </c>
    </row>
    <row r="12" spans="1:26" ht="21.75" customHeight="1">
      <c r="A12" s="72" t="s">
        <v>21</v>
      </c>
      <c r="B12" s="72"/>
      <c r="D12" s="9">
        <v>0</v>
      </c>
      <c r="F12" s="9">
        <v>-2130684462</v>
      </c>
      <c r="H12" s="9">
        <v>1214101663</v>
      </c>
      <c r="J12" s="9">
        <f t="shared" si="0"/>
        <v>-916582799</v>
      </c>
      <c r="L12" s="50">
        <f t="shared" si="1"/>
        <v>-6.1352536569645811E-4</v>
      </c>
      <c r="N12" s="9">
        <v>0</v>
      </c>
      <c r="P12" s="9">
        <v>0</v>
      </c>
      <c r="R12" s="9">
        <v>14694205207</v>
      </c>
      <c r="T12" s="9">
        <f t="shared" si="2"/>
        <v>14694205207</v>
      </c>
      <c r="V12" s="50">
        <f>T12/درآمد!$F$13</f>
        <v>2.3754167160649126E-3</v>
      </c>
    </row>
    <row r="13" spans="1:26" ht="21.75" customHeight="1">
      <c r="A13" s="72" t="s">
        <v>27</v>
      </c>
      <c r="B13" s="72"/>
      <c r="D13" s="9">
        <v>0</v>
      </c>
      <c r="F13" s="9">
        <v>4310544676</v>
      </c>
      <c r="H13" s="9">
        <v>-20096151439</v>
      </c>
      <c r="J13" s="9">
        <f t="shared" si="0"/>
        <v>-15785606763</v>
      </c>
      <c r="L13" s="50">
        <f t="shared" si="1"/>
        <v>-1.0566279634067251E-2</v>
      </c>
      <c r="N13" s="9">
        <v>19726122480</v>
      </c>
      <c r="P13" s="9">
        <v>0</v>
      </c>
      <c r="R13" s="9">
        <v>-20105002416</v>
      </c>
      <c r="T13" s="9">
        <f t="shared" si="2"/>
        <v>-378879936</v>
      </c>
      <c r="V13" s="50">
        <f>T13/درآمد!$F$13</f>
        <v>-6.1248479974082906E-5</v>
      </c>
      <c r="Z13" s="54">
        <v>1493960723139</v>
      </c>
    </row>
    <row r="14" spans="1:26" ht="21.75" customHeight="1">
      <c r="A14" s="72" t="s">
        <v>25</v>
      </c>
      <c r="B14" s="72"/>
      <c r="D14" s="9">
        <v>0</v>
      </c>
      <c r="F14" s="9">
        <v>-8956390386</v>
      </c>
      <c r="H14" s="9">
        <v>-4539853871</v>
      </c>
      <c r="J14" s="9">
        <f t="shared" si="0"/>
        <v>-13496244257</v>
      </c>
      <c r="L14" s="50">
        <f t="shared" si="1"/>
        <v>-9.0338681920918828E-3</v>
      </c>
      <c r="N14" s="9">
        <v>0</v>
      </c>
      <c r="P14" s="9">
        <v>3419532014</v>
      </c>
      <c r="R14" s="9">
        <v>-4539858630</v>
      </c>
      <c r="T14" s="9">
        <f t="shared" si="2"/>
        <v>-1120326616</v>
      </c>
      <c r="V14" s="50">
        <f>T14/درآمد!$F$13</f>
        <v>-1.8110830314463543E-4</v>
      </c>
    </row>
    <row r="15" spans="1:26" ht="21.75" customHeight="1">
      <c r="A15" s="72" t="s">
        <v>26</v>
      </c>
      <c r="B15" s="72"/>
      <c r="D15" s="9">
        <v>8068000000</v>
      </c>
      <c r="F15" s="9">
        <v>-14711940000</v>
      </c>
      <c r="H15" s="9">
        <v>-469688000</v>
      </c>
      <c r="J15" s="9">
        <f t="shared" si="0"/>
        <v>-7113628000</v>
      </c>
      <c r="L15" s="50">
        <f t="shared" si="1"/>
        <v>-4.7615897056874227E-3</v>
      </c>
      <c r="N15" s="9">
        <v>8068000000</v>
      </c>
      <c r="P15" s="9">
        <v>0</v>
      </c>
      <c r="R15" s="9">
        <v>-469688000</v>
      </c>
      <c r="T15" s="9">
        <f t="shared" si="2"/>
        <v>7598312000</v>
      </c>
      <c r="V15" s="50">
        <f>T15/درآمد!$F$13</f>
        <v>1.2283180399630183E-3</v>
      </c>
    </row>
    <row r="16" spans="1:26" ht="21.75" customHeight="1">
      <c r="A16" s="72" t="s">
        <v>19</v>
      </c>
      <c r="B16" s="72"/>
      <c r="D16" s="9">
        <v>0</v>
      </c>
      <c r="F16" s="9">
        <v>-8340079433</v>
      </c>
      <c r="H16" s="9">
        <v>2363197231</v>
      </c>
      <c r="J16" s="9">
        <f t="shared" si="0"/>
        <v>-5976882202</v>
      </c>
      <c r="L16" s="50">
        <f t="shared" si="1"/>
        <v>-4.000695673874087E-3</v>
      </c>
      <c r="N16" s="9">
        <v>0</v>
      </c>
      <c r="P16" s="9">
        <v>5367870067</v>
      </c>
      <c r="R16" s="9">
        <v>2363197231</v>
      </c>
      <c r="T16" s="9">
        <f t="shared" si="2"/>
        <v>7731067298</v>
      </c>
      <c r="V16" s="50">
        <f>T16/درآمد!$F$13</f>
        <v>1.2497788232835856E-3</v>
      </c>
    </row>
    <row r="17" spans="1:22" ht="21.75" customHeight="1">
      <c r="A17" s="72" t="s">
        <v>23</v>
      </c>
      <c r="B17" s="72"/>
      <c r="D17" s="9">
        <v>0</v>
      </c>
      <c r="F17" s="9">
        <v>-41471716536</v>
      </c>
      <c r="H17" s="9">
        <v>28059168600</v>
      </c>
      <c r="J17" s="9">
        <f t="shared" si="0"/>
        <v>-13412547936</v>
      </c>
      <c r="L17" s="50">
        <f t="shared" si="1"/>
        <v>-8.9778450853905609E-3</v>
      </c>
      <c r="N17" s="9">
        <v>0</v>
      </c>
      <c r="P17" s="9">
        <v>0</v>
      </c>
      <c r="R17" s="9">
        <v>28059168600</v>
      </c>
      <c r="T17" s="9">
        <f t="shared" si="2"/>
        <v>28059168600</v>
      </c>
      <c r="V17" s="50">
        <f>T17/درآمد!$F$13</f>
        <v>4.5359525875936484E-3</v>
      </c>
    </row>
    <row r="18" spans="1:22" ht="21.75" customHeight="1">
      <c r="A18" s="72" t="s">
        <v>194</v>
      </c>
      <c r="B18" s="72"/>
      <c r="D18" s="9">
        <v>0</v>
      </c>
      <c r="F18" s="9">
        <v>0</v>
      </c>
      <c r="H18" s="9">
        <v>0</v>
      </c>
      <c r="J18" s="9">
        <f t="shared" si="0"/>
        <v>0</v>
      </c>
      <c r="L18" s="50">
        <f t="shared" si="1"/>
        <v>0</v>
      </c>
      <c r="N18" s="9">
        <v>12865453600</v>
      </c>
      <c r="P18" s="9">
        <v>0</v>
      </c>
      <c r="R18" s="9">
        <v>35341551325</v>
      </c>
      <c r="T18" s="9">
        <f t="shared" si="2"/>
        <v>48207004925</v>
      </c>
      <c r="V18" s="50">
        <f>T18/درآمد!$F$13</f>
        <v>7.7929853106799996E-3</v>
      </c>
    </row>
    <row r="19" spans="1:22" ht="21.75" customHeight="1">
      <c r="A19" s="72" t="s">
        <v>195</v>
      </c>
      <c r="B19" s="72"/>
      <c r="D19" s="9">
        <v>0</v>
      </c>
      <c r="F19" s="9">
        <v>0</v>
      </c>
      <c r="H19" s="9">
        <v>0</v>
      </c>
      <c r="J19" s="9">
        <f t="shared" si="0"/>
        <v>0</v>
      </c>
      <c r="L19" s="50">
        <f t="shared" si="1"/>
        <v>0</v>
      </c>
      <c r="N19" s="9">
        <v>0</v>
      </c>
      <c r="P19" s="9">
        <v>0</v>
      </c>
      <c r="R19" s="9">
        <v>7666220</v>
      </c>
      <c r="T19" s="9">
        <f t="shared" si="2"/>
        <v>7666220</v>
      </c>
      <c r="V19" s="50">
        <f>T19/درآمد!$F$13</f>
        <v>1.2392958231150933E-6</v>
      </c>
    </row>
    <row r="20" spans="1:22" ht="21.75" customHeight="1">
      <c r="A20" s="72" t="s">
        <v>196</v>
      </c>
      <c r="B20" s="72"/>
      <c r="D20" s="9">
        <v>0</v>
      </c>
      <c r="F20" s="9">
        <v>0</v>
      </c>
      <c r="H20" s="9">
        <v>0</v>
      </c>
      <c r="J20" s="9">
        <f t="shared" si="0"/>
        <v>0</v>
      </c>
      <c r="L20" s="50">
        <f t="shared" si="1"/>
        <v>0</v>
      </c>
      <c r="N20" s="9">
        <v>0</v>
      </c>
      <c r="P20" s="9">
        <v>0</v>
      </c>
      <c r="R20" s="9">
        <v>71945675</v>
      </c>
      <c r="T20" s="9">
        <f t="shared" si="2"/>
        <v>71945675</v>
      </c>
      <c r="V20" s="50">
        <f>T20/درآمد!$F$13</f>
        <v>1.1630500366372995E-5</v>
      </c>
    </row>
    <row r="21" spans="1:22" ht="21.75" customHeight="1">
      <c r="A21" s="72" t="s">
        <v>197</v>
      </c>
      <c r="B21" s="72"/>
      <c r="D21" s="9">
        <v>0</v>
      </c>
      <c r="F21" s="9">
        <v>0</v>
      </c>
      <c r="H21" s="9">
        <v>0</v>
      </c>
      <c r="J21" s="9">
        <f t="shared" si="0"/>
        <v>0</v>
      </c>
      <c r="L21" s="50">
        <f t="shared" si="1"/>
        <v>0</v>
      </c>
      <c r="N21" s="9">
        <v>0</v>
      </c>
      <c r="P21" s="9">
        <v>0</v>
      </c>
      <c r="R21" s="9">
        <v>63793483000</v>
      </c>
      <c r="T21" s="9">
        <f t="shared" si="2"/>
        <v>63793483000</v>
      </c>
      <c r="V21" s="50">
        <f>T21/درآمد!$F$13</f>
        <v>1.0312643913671106E-2</v>
      </c>
    </row>
    <row r="22" spans="1:22" ht="21.75" customHeight="1">
      <c r="A22" s="72" t="s">
        <v>198</v>
      </c>
      <c r="B22" s="72"/>
      <c r="D22" s="9">
        <v>0</v>
      </c>
      <c r="F22" s="9">
        <v>0</v>
      </c>
      <c r="H22" s="9">
        <v>0</v>
      </c>
      <c r="J22" s="9">
        <f t="shared" si="0"/>
        <v>0</v>
      </c>
      <c r="L22" s="50">
        <f t="shared" si="1"/>
        <v>0</v>
      </c>
      <c r="N22" s="9">
        <v>0</v>
      </c>
      <c r="P22" s="9">
        <v>0</v>
      </c>
      <c r="R22" s="9">
        <v>42908987603</v>
      </c>
      <c r="T22" s="9">
        <f t="shared" si="2"/>
        <v>42908987603</v>
      </c>
      <c r="V22" s="50">
        <f>T22/درآمد!$F$13</f>
        <v>6.9365253163221532E-3</v>
      </c>
    </row>
    <row r="23" spans="1:22" ht="21.75" customHeight="1">
      <c r="A23" s="72" t="s">
        <v>199</v>
      </c>
      <c r="B23" s="72"/>
      <c r="D23" s="9">
        <v>0</v>
      </c>
      <c r="F23" s="9">
        <v>0</v>
      </c>
      <c r="H23" s="9">
        <v>0</v>
      </c>
      <c r="J23" s="9">
        <f t="shared" si="0"/>
        <v>0</v>
      </c>
      <c r="L23" s="50">
        <f t="shared" si="1"/>
        <v>0</v>
      </c>
      <c r="N23" s="9">
        <v>0</v>
      </c>
      <c r="P23" s="9">
        <v>0</v>
      </c>
      <c r="R23" s="9">
        <v>49912677472</v>
      </c>
      <c r="T23" s="9">
        <f t="shared" si="2"/>
        <v>49912677472</v>
      </c>
      <c r="V23" s="50">
        <f>T23/درآمد!$F$13</f>
        <v>8.0687187051167869E-3</v>
      </c>
    </row>
    <row r="24" spans="1:22" ht="21.75" customHeight="1">
      <c r="A24" s="72" t="s">
        <v>28</v>
      </c>
      <c r="B24" s="72"/>
      <c r="D24" s="9">
        <v>24054000000</v>
      </c>
      <c r="F24" s="9">
        <v>-19508982489</v>
      </c>
      <c r="H24" s="9">
        <v>0</v>
      </c>
      <c r="J24" s="9">
        <f t="shared" si="0"/>
        <v>4545017511</v>
      </c>
      <c r="L24" s="50">
        <f t="shared" si="1"/>
        <v>3.0422603757951179E-3</v>
      </c>
      <c r="N24" s="9">
        <v>24054000000</v>
      </c>
      <c r="P24" s="9">
        <v>-19508982489</v>
      </c>
      <c r="R24" s="9">
        <v>0</v>
      </c>
      <c r="T24" s="9">
        <f t="shared" si="2"/>
        <v>4545017511</v>
      </c>
      <c r="V24" s="50">
        <f>T24/درآمد!$F$13</f>
        <v>7.3473253016052983E-4</v>
      </c>
    </row>
    <row r="25" spans="1:22" ht="21.75" customHeight="1">
      <c r="A25" s="72" t="s">
        <v>20</v>
      </c>
      <c r="B25" s="72"/>
      <c r="D25" s="9">
        <v>0</v>
      </c>
      <c r="F25" s="9">
        <v>-7175052900</v>
      </c>
      <c r="H25" s="9">
        <v>0</v>
      </c>
      <c r="J25" s="9">
        <f t="shared" si="0"/>
        <v>-7175052900</v>
      </c>
      <c r="L25" s="50">
        <f t="shared" si="1"/>
        <v>-4.802705177499117E-3</v>
      </c>
      <c r="N25" s="9">
        <v>6875000000</v>
      </c>
      <c r="P25" s="9">
        <v>-8477257709</v>
      </c>
      <c r="R25" s="9">
        <v>0</v>
      </c>
      <c r="T25" s="9">
        <f t="shared" si="2"/>
        <v>-1602257709</v>
      </c>
      <c r="V25" s="50">
        <f>T25/درآمد!$F$13</f>
        <v>-2.5901569304268056E-4</v>
      </c>
    </row>
    <row r="26" spans="1:22" ht="21.75" customHeight="1">
      <c r="A26" s="75" t="s">
        <v>260</v>
      </c>
      <c r="B26" s="75"/>
      <c r="D26" s="9">
        <v>0</v>
      </c>
      <c r="F26" s="9">
        <v>0</v>
      </c>
      <c r="H26" s="9">
        <v>0</v>
      </c>
      <c r="J26" s="9">
        <f t="shared" si="0"/>
        <v>0</v>
      </c>
      <c r="L26" s="50">
        <f t="shared" si="1"/>
        <v>0</v>
      </c>
      <c r="N26" s="9">
        <v>9819209015</v>
      </c>
      <c r="P26" s="29">
        <v>0</v>
      </c>
      <c r="R26" s="9">
        <v>40021169999</v>
      </c>
      <c r="T26" s="29">
        <f t="shared" si="2"/>
        <v>49840379014</v>
      </c>
      <c r="V26" s="50">
        <f>T26/درآمد!$F$13</f>
        <v>8.0570311750149809E-3</v>
      </c>
    </row>
    <row r="27" spans="1:22" ht="21.75" customHeight="1" thickBot="1">
      <c r="A27" s="74" t="s">
        <v>30</v>
      </c>
      <c r="B27" s="74"/>
      <c r="D27" s="16">
        <f>SUM(D9:D26)</f>
        <v>74707208744</v>
      </c>
      <c r="F27" s="16">
        <f>SUM(F9:F26)</f>
        <v>-205893102490</v>
      </c>
      <c r="H27" s="16">
        <f t="shared" ref="H27:J27" si="3">SUM(H9:H26)</f>
        <v>26873580037</v>
      </c>
      <c r="J27" s="53">
        <f t="shared" si="3"/>
        <v>-104312313709</v>
      </c>
      <c r="L27" s="51">
        <f>SUM(L9:L26)</f>
        <v>-6.9822661394890392E-2</v>
      </c>
      <c r="N27" s="16">
        <f>SUM(N9:N26)</f>
        <v>123992993839</v>
      </c>
      <c r="P27" s="16">
        <f>SUM(P9:P26)</f>
        <v>-15303653344</v>
      </c>
      <c r="R27" s="16">
        <f>SUM(R9:R26)</f>
        <v>272567188807</v>
      </c>
      <c r="T27" s="28">
        <f>SUM(T9:T26)</f>
        <v>381256529302</v>
      </c>
      <c r="V27" s="51">
        <f>SUM(V9:V26)</f>
        <v>6.1632672203423035E-2</v>
      </c>
    </row>
    <row r="28" spans="1:22" ht="13.5" thickTop="1"/>
    <row r="29" spans="1:22">
      <c r="N29" s="19"/>
    </row>
    <row r="30" spans="1:22">
      <c r="F30" s="19"/>
      <c r="H30" s="19"/>
      <c r="P30" s="19"/>
    </row>
    <row r="31" spans="1:22">
      <c r="H31" s="19"/>
      <c r="N31" s="47"/>
    </row>
    <row r="33" spans="14:14">
      <c r="N33" s="48"/>
    </row>
  </sheetData>
  <mergeCells count="28">
    <mergeCell ref="A25:B25"/>
    <mergeCell ref="A27:B27"/>
    <mergeCell ref="A22:B22"/>
    <mergeCell ref="A23:B23"/>
    <mergeCell ref="A24:B24"/>
    <mergeCell ref="A26:B26"/>
    <mergeCell ref="A19:B19"/>
    <mergeCell ref="A20:B20"/>
    <mergeCell ref="A21:B21"/>
    <mergeCell ref="A16:B16"/>
    <mergeCell ref="A17:B17"/>
    <mergeCell ref="A18:B18"/>
    <mergeCell ref="A13:B13"/>
    <mergeCell ref="A14:B14"/>
    <mergeCell ref="A15:B15"/>
    <mergeCell ref="A10:B10"/>
    <mergeCell ref="A11:B11"/>
    <mergeCell ref="A12:B12"/>
    <mergeCell ref="J7:L7"/>
    <mergeCell ref="T7:V7"/>
    <mergeCell ref="A8:B8"/>
    <mergeCell ref="A9:B9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R43"/>
  <sheetViews>
    <sheetView rightToLeft="1" topLeftCell="A10" workbookViewId="0">
      <selection activeCell="D31" sqref="D31"/>
    </sheetView>
  </sheetViews>
  <sheetFormatPr defaultRowHeight="12.75"/>
  <cols>
    <col min="1" max="1" width="5.140625" customWidth="1"/>
    <col min="2" max="2" width="25.42578125" customWidth="1"/>
    <col min="3" max="3" width="1.28515625" customWidth="1"/>
    <col min="4" max="4" width="18.7109375" bestFit="1" customWidth="1"/>
    <col min="5" max="5" width="1.28515625" customWidth="1"/>
    <col min="6" max="6" width="17.85546875" customWidth="1"/>
    <col min="7" max="7" width="1.28515625" customWidth="1"/>
    <col min="8" max="8" width="17.140625" customWidth="1"/>
    <col min="9" max="9" width="1.28515625" customWidth="1"/>
    <col min="10" max="10" width="19.42578125" customWidth="1"/>
    <col min="11" max="11" width="1.28515625" customWidth="1"/>
    <col min="12" max="12" width="20.28515625" bestFit="1" customWidth="1"/>
    <col min="13" max="13" width="1.28515625" customWidth="1"/>
    <col min="14" max="14" width="18.7109375" customWidth="1"/>
    <col min="15" max="15" width="1.28515625" customWidth="1"/>
    <col min="16" max="16" width="16.42578125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21.75" customHeight="1">
      <c r="A2" s="65" t="s">
        <v>169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4.45" customHeight="1"/>
    <row r="5" spans="1:18" ht="14.45" customHeight="1">
      <c r="A5" s="1" t="s">
        <v>206</v>
      </c>
      <c r="B5" s="67" t="s">
        <v>207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18" ht="14.45" customHeight="1">
      <c r="D6" s="68" t="s">
        <v>188</v>
      </c>
      <c r="E6" s="68"/>
      <c r="F6" s="68"/>
      <c r="G6" s="68"/>
      <c r="H6" s="68"/>
      <c r="I6" s="68"/>
      <c r="J6" s="68"/>
      <c r="L6" s="68" t="s">
        <v>189</v>
      </c>
      <c r="M6" s="68"/>
      <c r="N6" s="68"/>
      <c r="O6" s="68"/>
      <c r="P6" s="68"/>
      <c r="Q6" s="68"/>
      <c r="R6" s="68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68" t="s">
        <v>208</v>
      </c>
      <c r="B8" s="68"/>
      <c r="D8" s="2" t="s">
        <v>209</v>
      </c>
      <c r="F8" s="2" t="s">
        <v>192</v>
      </c>
      <c r="H8" s="2" t="s">
        <v>193</v>
      </c>
      <c r="J8" s="30" t="s">
        <v>30</v>
      </c>
      <c r="L8" s="2" t="s">
        <v>209</v>
      </c>
      <c r="N8" s="2" t="s">
        <v>192</v>
      </c>
      <c r="P8" s="2" t="s">
        <v>193</v>
      </c>
      <c r="R8" s="30" t="s">
        <v>30</v>
      </c>
    </row>
    <row r="9" spans="1:18" ht="21.75" customHeight="1">
      <c r="A9" s="70" t="s">
        <v>131</v>
      </c>
      <c r="B9" s="70"/>
      <c r="D9" s="6">
        <v>235722788852</v>
      </c>
      <c r="F9" s="6">
        <v>-98536951809</v>
      </c>
      <c r="H9" s="6">
        <v>-7079952010</v>
      </c>
      <c r="J9" s="9">
        <f>D9+F9+H9</f>
        <v>130105885033</v>
      </c>
      <c r="L9" s="6">
        <v>973401476087</v>
      </c>
      <c r="N9" s="6">
        <v>-1053891018171</v>
      </c>
      <c r="P9" s="6">
        <v>-7079952010</v>
      </c>
      <c r="R9" s="9">
        <f>L9+N9+P9</f>
        <v>-87569494094</v>
      </c>
    </row>
    <row r="10" spans="1:18" ht="21.75" customHeight="1">
      <c r="A10" s="72" t="s">
        <v>210</v>
      </c>
      <c r="B10" s="72"/>
      <c r="D10" s="9">
        <v>0</v>
      </c>
      <c r="F10" s="9">
        <v>0</v>
      </c>
      <c r="H10" s="9">
        <v>0</v>
      </c>
      <c r="J10" s="9">
        <f t="shared" ref="J10:J30" si="0">D10+F10+H10</f>
        <v>0</v>
      </c>
      <c r="L10" s="9">
        <v>37404751821</v>
      </c>
      <c r="N10" s="9">
        <v>0</v>
      </c>
      <c r="P10" s="9">
        <v>14278694375</v>
      </c>
      <c r="R10" s="9">
        <f t="shared" ref="R10:R26" si="1">L10+N10+P10</f>
        <v>51683446196</v>
      </c>
    </row>
    <row r="11" spans="1:18" ht="21.75" customHeight="1">
      <c r="A11" s="72" t="s">
        <v>211</v>
      </c>
      <c r="B11" s="72"/>
      <c r="D11" s="9">
        <v>0</v>
      </c>
      <c r="F11" s="9">
        <v>0</v>
      </c>
      <c r="H11" s="9">
        <v>0</v>
      </c>
      <c r="J11" s="9">
        <f t="shared" si="0"/>
        <v>0</v>
      </c>
      <c r="L11" s="9">
        <v>11689983445</v>
      </c>
      <c r="N11" s="9">
        <v>0</v>
      </c>
      <c r="P11" s="9">
        <v>63437500</v>
      </c>
      <c r="R11" s="9">
        <f t="shared" si="1"/>
        <v>11753420945</v>
      </c>
    </row>
    <row r="12" spans="1:18" ht="21.75" customHeight="1">
      <c r="A12" s="72" t="s">
        <v>212</v>
      </c>
      <c r="B12" s="72"/>
      <c r="D12" s="9">
        <v>0</v>
      </c>
      <c r="F12" s="9">
        <v>0</v>
      </c>
      <c r="H12" s="9">
        <v>0</v>
      </c>
      <c r="J12" s="9">
        <f t="shared" si="0"/>
        <v>0</v>
      </c>
      <c r="L12" s="9">
        <v>17506126473</v>
      </c>
      <c r="N12" s="9">
        <v>0</v>
      </c>
      <c r="P12" s="9">
        <f>-49267345062</f>
        <v>-49267345062</v>
      </c>
      <c r="R12" s="9">
        <f>L12+N12+P12</f>
        <v>-31761218589</v>
      </c>
    </row>
    <row r="13" spans="1:18" ht="21.75" customHeight="1">
      <c r="A13" s="72" t="s">
        <v>134</v>
      </c>
      <c r="B13" s="72"/>
      <c r="D13" s="9">
        <v>26957506498</v>
      </c>
      <c r="F13" s="9">
        <v>0</v>
      </c>
      <c r="H13" s="9">
        <v>0</v>
      </c>
      <c r="J13" s="9">
        <f t="shared" si="0"/>
        <v>26957506498</v>
      </c>
      <c r="L13" s="9">
        <v>71980948680</v>
      </c>
      <c r="N13" s="9">
        <v>-181250000</v>
      </c>
      <c r="P13" s="9">
        <v>0</v>
      </c>
      <c r="R13" s="9">
        <f t="shared" si="1"/>
        <v>71799698680</v>
      </c>
    </row>
    <row r="14" spans="1:18" ht="21.75" customHeight="1">
      <c r="A14" s="72" t="s">
        <v>128</v>
      </c>
      <c r="B14" s="72"/>
      <c r="D14" s="9">
        <v>27929575643</v>
      </c>
      <c r="F14" s="9">
        <v>199868404721</v>
      </c>
      <c r="H14" s="9">
        <v>0</v>
      </c>
      <c r="J14" s="9">
        <f t="shared" si="0"/>
        <v>227797980364</v>
      </c>
      <c r="L14" s="9">
        <v>125546667281</v>
      </c>
      <c r="N14" s="9">
        <v>-101234777070</v>
      </c>
      <c r="P14" s="9">
        <v>0</v>
      </c>
      <c r="R14" s="9">
        <f t="shared" si="1"/>
        <v>24311890211</v>
      </c>
    </row>
    <row r="15" spans="1:18" ht="21.75" customHeight="1">
      <c r="A15" s="72" t="s">
        <v>116</v>
      </c>
      <c r="B15" s="72"/>
      <c r="D15" s="9">
        <v>21430618966</v>
      </c>
      <c r="F15" s="9">
        <v>0</v>
      </c>
      <c r="H15" s="9">
        <v>0</v>
      </c>
      <c r="J15" s="9">
        <f t="shared" si="0"/>
        <v>21430618966</v>
      </c>
      <c r="L15" s="9">
        <v>87495685197</v>
      </c>
      <c r="N15" s="9">
        <v>0</v>
      </c>
      <c r="P15" s="9">
        <v>0</v>
      </c>
      <c r="R15" s="9">
        <f t="shared" si="1"/>
        <v>87495685197</v>
      </c>
    </row>
    <row r="16" spans="1:18" ht="21.75" customHeight="1">
      <c r="A16" s="72" t="s">
        <v>125</v>
      </c>
      <c r="B16" s="72"/>
      <c r="D16" s="9">
        <v>20701404919</v>
      </c>
      <c r="F16" s="9">
        <v>123538454596</v>
      </c>
      <c r="H16" s="9">
        <v>0</v>
      </c>
      <c r="J16" s="9">
        <f t="shared" si="0"/>
        <v>144239859515</v>
      </c>
      <c r="L16" s="9">
        <v>84041468700</v>
      </c>
      <c r="N16" s="9">
        <v>150557056587</v>
      </c>
      <c r="P16" s="9">
        <v>0</v>
      </c>
      <c r="R16" s="9">
        <f t="shared" si="1"/>
        <v>234598525287</v>
      </c>
    </row>
    <row r="17" spans="1:18" ht="21.75" customHeight="1">
      <c r="A17" s="72" t="s">
        <v>122</v>
      </c>
      <c r="B17" s="72"/>
      <c r="D17" s="9">
        <v>7385554583</v>
      </c>
      <c r="F17" s="9">
        <v>4661155013</v>
      </c>
      <c r="H17" s="9">
        <v>0</v>
      </c>
      <c r="J17" s="9">
        <f t="shared" si="0"/>
        <v>12046709596</v>
      </c>
      <c r="L17" s="9">
        <v>28233041644</v>
      </c>
      <c r="N17" s="9">
        <v>-2380968371</v>
      </c>
      <c r="P17" s="9">
        <v>0</v>
      </c>
      <c r="R17" s="9">
        <f t="shared" si="1"/>
        <v>25852073273</v>
      </c>
    </row>
    <row r="18" spans="1:18" ht="21.75" customHeight="1">
      <c r="A18" s="72" t="s">
        <v>119</v>
      </c>
      <c r="B18" s="72"/>
      <c r="D18" s="9">
        <v>3484020426</v>
      </c>
      <c r="F18" s="9">
        <v>0</v>
      </c>
      <c r="H18" s="9">
        <v>0</v>
      </c>
      <c r="J18" s="9">
        <f t="shared" si="0"/>
        <v>3484020426</v>
      </c>
      <c r="L18" s="9">
        <v>13311909679</v>
      </c>
      <c r="N18" s="9">
        <v>1563466570</v>
      </c>
      <c r="P18" s="9">
        <v>0</v>
      </c>
      <c r="R18" s="9">
        <f t="shared" si="1"/>
        <v>14875376249</v>
      </c>
    </row>
    <row r="19" spans="1:18" ht="21.75" customHeight="1">
      <c r="A19" s="72" t="s">
        <v>111</v>
      </c>
      <c r="B19" s="72"/>
      <c r="D19" s="9">
        <v>17561289901</v>
      </c>
      <c r="F19" s="9">
        <v>0</v>
      </c>
      <c r="H19" s="9">
        <v>0</v>
      </c>
      <c r="J19" s="9">
        <f t="shared" si="0"/>
        <v>17561289901</v>
      </c>
      <c r="L19" s="9">
        <v>72983760993</v>
      </c>
      <c r="N19" s="9">
        <v>0</v>
      </c>
      <c r="P19" s="9">
        <v>0</v>
      </c>
      <c r="R19" s="9">
        <f t="shared" si="1"/>
        <v>72983760993</v>
      </c>
    </row>
    <row r="20" spans="1:18" ht="21.75" customHeight="1">
      <c r="A20" s="72" t="s">
        <v>113</v>
      </c>
      <c r="B20" s="72"/>
      <c r="D20" s="9">
        <v>28244550732</v>
      </c>
      <c r="F20" s="9">
        <v>4599166250</v>
      </c>
      <c r="H20" s="9">
        <v>0</v>
      </c>
      <c r="J20" s="9">
        <f t="shared" si="0"/>
        <v>32843716982</v>
      </c>
      <c r="L20" s="9">
        <v>112396828545</v>
      </c>
      <c r="N20" s="9">
        <v>91983325000</v>
      </c>
      <c r="P20" s="9">
        <v>0</v>
      </c>
      <c r="R20" s="9">
        <f t="shared" si="1"/>
        <v>204380153545</v>
      </c>
    </row>
    <row r="21" spans="1:18" ht="21.75" customHeight="1">
      <c r="A21" s="72" t="s">
        <v>96</v>
      </c>
      <c r="B21" s="72"/>
      <c r="D21" s="9">
        <v>0</v>
      </c>
      <c r="F21" s="9">
        <v>115223911880</v>
      </c>
      <c r="H21" s="9">
        <v>0</v>
      </c>
      <c r="J21" s="9">
        <f t="shared" si="0"/>
        <v>115223911880</v>
      </c>
      <c r="L21" s="9">
        <v>0</v>
      </c>
      <c r="N21" s="9">
        <v>169105344100</v>
      </c>
      <c r="P21" s="9">
        <v>0</v>
      </c>
      <c r="R21" s="9">
        <f t="shared" si="1"/>
        <v>169105344100</v>
      </c>
    </row>
    <row r="22" spans="1:18" ht="21.75" customHeight="1">
      <c r="A22" s="72" t="s">
        <v>105</v>
      </c>
      <c r="B22" s="72"/>
      <c r="D22" s="9">
        <v>0</v>
      </c>
      <c r="F22" s="9">
        <v>103508605664</v>
      </c>
      <c r="H22" s="9">
        <v>0</v>
      </c>
      <c r="J22" s="9">
        <f t="shared" si="0"/>
        <v>103508605664</v>
      </c>
      <c r="L22" s="9">
        <v>0</v>
      </c>
      <c r="N22" s="9">
        <v>162281577132</v>
      </c>
      <c r="P22" s="9">
        <v>0</v>
      </c>
      <c r="R22" s="9">
        <f t="shared" si="1"/>
        <v>162281577132</v>
      </c>
    </row>
    <row r="23" spans="1:18" ht="21.75" customHeight="1">
      <c r="A23" s="72" t="s">
        <v>108</v>
      </c>
      <c r="B23" s="72"/>
      <c r="D23" s="9">
        <v>0</v>
      </c>
      <c r="F23" s="9">
        <v>208658092265</v>
      </c>
      <c r="H23" s="9">
        <v>0</v>
      </c>
      <c r="J23" s="9">
        <f t="shared" si="0"/>
        <v>208658092265</v>
      </c>
      <c r="L23" s="9">
        <v>0</v>
      </c>
      <c r="N23" s="9">
        <v>179646987081</v>
      </c>
      <c r="P23" s="9">
        <v>0</v>
      </c>
      <c r="R23" s="9">
        <f t="shared" si="1"/>
        <v>179646987081</v>
      </c>
    </row>
    <row r="24" spans="1:18" ht="21.75" customHeight="1">
      <c r="A24" s="72" t="s">
        <v>99</v>
      </c>
      <c r="B24" s="72"/>
      <c r="D24" s="9">
        <v>0</v>
      </c>
      <c r="F24" s="9">
        <v>3966888401</v>
      </c>
      <c r="H24" s="9">
        <v>0</v>
      </c>
      <c r="J24" s="9">
        <f t="shared" si="0"/>
        <v>3966888401</v>
      </c>
      <c r="L24" s="9">
        <v>0</v>
      </c>
      <c r="N24" s="9">
        <v>13736317421</v>
      </c>
      <c r="P24" s="9">
        <v>0</v>
      </c>
      <c r="R24" s="9">
        <f t="shared" si="1"/>
        <v>13736317421</v>
      </c>
    </row>
    <row r="25" spans="1:18" ht="21.75" customHeight="1">
      <c r="A25" s="72" t="s">
        <v>93</v>
      </c>
      <c r="B25" s="72"/>
      <c r="D25" s="9">
        <v>0</v>
      </c>
      <c r="F25" s="9">
        <v>9828218312</v>
      </c>
      <c r="H25" s="9">
        <v>0</v>
      </c>
      <c r="J25" s="9">
        <f t="shared" si="0"/>
        <v>9828218312</v>
      </c>
      <c r="L25" s="9">
        <v>0</v>
      </c>
      <c r="N25" s="9">
        <v>32319141093</v>
      </c>
      <c r="P25" s="9">
        <v>0</v>
      </c>
      <c r="R25" s="9">
        <f t="shared" si="1"/>
        <v>32319141093</v>
      </c>
    </row>
    <row r="26" spans="1:18" ht="21.75" customHeight="1">
      <c r="A26" s="72" t="s">
        <v>102</v>
      </c>
      <c r="B26" s="72"/>
      <c r="D26" s="9">
        <v>0</v>
      </c>
      <c r="F26" s="9">
        <v>1263096462</v>
      </c>
      <c r="H26" s="9">
        <v>0</v>
      </c>
      <c r="J26" s="9">
        <f t="shared" si="0"/>
        <v>1263096462</v>
      </c>
      <c r="L26" s="9">
        <v>0</v>
      </c>
      <c r="N26" s="9">
        <v>3036289573</v>
      </c>
      <c r="P26" s="9">
        <v>0</v>
      </c>
      <c r="R26" s="9">
        <f t="shared" si="1"/>
        <v>3036289573</v>
      </c>
    </row>
    <row r="27" spans="1:18" ht="21.75" customHeight="1">
      <c r="A27" s="72" t="s">
        <v>89</v>
      </c>
      <c r="B27" s="72"/>
      <c r="D27" s="9">
        <v>14497941616</v>
      </c>
      <c r="F27" s="9">
        <v>61004679852</v>
      </c>
      <c r="H27" s="9">
        <v>0</v>
      </c>
      <c r="J27" s="9">
        <f t="shared" si="0"/>
        <v>75502621468</v>
      </c>
      <c r="L27" s="9">
        <v>368596734188</v>
      </c>
      <c r="N27" s="9">
        <v>148869612730</v>
      </c>
      <c r="P27" s="9">
        <v>0</v>
      </c>
      <c r="R27" s="9">
        <f>L27+N27+P27</f>
        <v>517466346918</v>
      </c>
    </row>
    <row r="28" spans="1:18" ht="21.75" customHeight="1">
      <c r="A28" s="79" t="s">
        <v>261</v>
      </c>
      <c r="B28" s="79"/>
      <c r="D28" s="9">
        <v>0</v>
      </c>
      <c r="F28" s="9">
        <v>0</v>
      </c>
      <c r="H28" s="9">
        <v>0</v>
      </c>
      <c r="J28" s="9">
        <f t="shared" si="0"/>
        <v>0</v>
      </c>
      <c r="L28" s="9">
        <v>817385524023</v>
      </c>
      <c r="N28" s="9">
        <v>0</v>
      </c>
      <c r="P28" s="9">
        <v>0</v>
      </c>
      <c r="R28" s="9">
        <f t="shared" ref="R28:R30" si="2">L28+N28+P28</f>
        <v>817385524023</v>
      </c>
    </row>
    <row r="29" spans="1:18" ht="21.75" customHeight="1">
      <c r="A29" s="79" t="s">
        <v>262</v>
      </c>
      <c r="B29" s="79"/>
      <c r="D29" s="9">
        <v>0</v>
      </c>
      <c r="F29" s="9">
        <v>0</v>
      </c>
      <c r="H29" s="9">
        <v>0</v>
      </c>
      <c r="J29" s="9">
        <f t="shared" si="0"/>
        <v>0</v>
      </c>
      <c r="L29" s="9">
        <v>177521162610</v>
      </c>
      <c r="N29" s="9">
        <v>0</v>
      </c>
      <c r="P29" s="9">
        <v>0</v>
      </c>
      <c r="R29" s="9">
        <f t="shared" si="2"/>
        <v>177521162610</v>
      </c>
    </row>
    <row r="30" spans="1:18" ht="21.75" customHeight="1">
      <c r="A30" s="79" t="s">
        <v>263</v>
      </c>
      <c r="B30" s="79"/>
      <c r="D30" s="9">
        <v>0</v>
      </c>
      <c r="F30" s="9">
        <v>0</v>
      </c>
      <c r="H30" s="9">
        <v>0</v>
      </c>
      <c r="J30" s="9">
        <f t="shared" si="0"/>
        <v>0</v>
      </c>
      <c r="L30" s="9">
        <v>10000000000</v>
      </c>
      <c r="N30" s="9">
        <v>0</v>
      </c>
      <c r="P30" s="9">
        <v>0</v>
      </c>
      <c r="R30" s="29">
        <f t="shared" si="2"/>
        <v>10000000000</v>
      </c>
    </row>
    <row r="31" spans="1:18" ht="21.75" customHeight="1" thickBot="1">
      <c r="A31" s="74" t="s">
        <v>30</v>
      </c>
      <c r="B31" s="74"/>
      <c r="D31" s="16">
        <f>SUM(D9:D30)</f>
        <v>403915252136</v>
      </c>
      <c r="E31" s="16">
        <f t="shared" ref="E31:Q31" si="3">SUM(E9:E30)</f>
        <v>0</v>
      </c>
      <c r="F31" s="16">
        <f t="shared" si="3"/>
        <v>737583721607</v>
      </c>
      <c r="G31" s="16">
        <f t="shared" si="3"/>
        <v>0</v>
      </c>
      <c r="H31" s="16">
        <f>SUM(H9:H30)</f>
        <v>-7079952010</v>
      </c>
      <c r="I31" s="16">
        <f t="shared" si="3"/>
        <v>0</v>
      </c>
      <c r="J31" s="53">
        <f t="shared" si="3"/>
        <v>1134419021733</v>
      </c>
      <c r="K31" s="16">
        <f t="shared" si="3"/>
        <v>0</v>
      </c>
      <c r="L31" s="16">
        <f>SUM(L9:L30)</f>
        <v>3009496069366</v>
      </c>
      <c r="M31" s="16">
        <f t="shared" si="3"/>
        <v>0</v>
      </c>
      <c r="N31" s="16">
        <f>SUM(N9:N30)</f>
        <v>-204588896325</v>
      </c>
      <c r="O31" s="16">
        <f t="shared" si="3"/>
        <v>0</v>
      </c>
      <c r="P31" s="16">
        <f>SUM(P9:P30)</f>
        <v>-42005165197</v>
      </c>
      <c r="Q31" s="16">
        <f t="shared" si="3"/>
        <v>0</v>
      </c>
      <c r="R31" s="16">
        <f>SUM(R9:R30)</f>
        <v>2762902007844</v>
      </c>
    </row>
    <row r="32" spans="1:18" ht="13.5" thickTop="1"/>
    <row r="34" spans="4:18">
      <c r="L34" s="19"/>
    </row>
    <row r="35" spans="4:18">
      <c r="L35" s="19"/>
    </row>
    <row r="36" spans="4:18">
      <c r="F36" s="49"/>
    </row>
    <row r="37" spans="4:18">
      <c r="F37" s="19"/>
    </row>
    <row r="38" spans="4:18">
      <c r="D38" s="47"/>
      <c r="J38" s="19"/>
      <c r="R38" s="19"/>
    </row>
    <row r="39" spans="4:18">
      <c r="F39" s="19"/>
    </row>
    <row r="40" spans="4:18">
      <c r="J40" s="19"/>
      <c r="N40" s="19"/>
    </row>
    <row r="41" spans="4:18">
      <c r="L41" s="47"/>
    </row>
    <row r="42" spans="4:18">
      <c r="L42" s="47"/>
    </row>
    <row r="43" spans="4:18">
      <c r="L43" s="48"/>
    </row>
  </sheetData>
  <mergeCells count="30">
    <mergeCell ref="A31:B31"/>
    <mergeCell ref="A23:B23"/>
    <mergeCell ref="A24:B24"/>
    <mergeCell ref="A25:B25"/>
    <mergeCell ref="A26:B26"/>
    <mergeCell ref="A27:B27"/>
    <mergeCell ref="A28:B28"/>
    <mergeCell ref="A29:B29"/>
    <mergeCell ref="A30:B30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16"/>
  <sheetViews>
    <sheetView rightToLeft="1" workbookViewId="0">
      <selection activeCell="A13" sqref="A13"/>
    </sheetView>
  </sheetViews>
  <sheetFormatPr defaultRowHeight="12.75"/>
  <cols>
    <col min="1" max="1" width="23.140625" customWidth="1"/>
    <col min="2" max="2" width="1" customWidth="1"/>
    <col min="3" max="3" width="27" customWidth="1"/>
    <col min="4" max="4" width="1.5703125" customWidth="1"/>
    <col min="5" max="5" width="17.42578125" customWidth="1"/>
    <col min="6" max="6" width="1.5703125" customWidth="1"/>
    <col min="7" max="8" width="16.7109375" customWidth="1"/>
    <col min="9" max="9" width="23.28515625" customWidth="1"/>
    <col min="10" max="10" width="20.7109375" customWidth="1"/>
    <col min="11" max="11" width="11" customWidth="1"/>
    <col min="12" max="12" width="8.425781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21.75" customHeight="1">
      <c r="A2" s="65" t="s">
        <v>169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14.45" customHeight="1"/>
    <row r="5" spans="1:17" ht="14.45" customHeight="1">
      <c r="A5" s="1" t="s">
        <v>213</v>
      </c>
      <c r="B5" s="67" t="s">
        <v>214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7" ht="14.45" customHeight="1">
      <c r="A6" s="3"/>
      <c r="B6" s="3"/>
      <c r="C6" s="3"/>
      <c r="D6" s="3"/>
      <c r="E6" s="3"/>
      <c r="F6" s="3"/>
      <c r="G6" s="3"/>
      <c r="H6" s="3"/>
      <c r="I6" s="3"/>
      <c r="J6" s="3"/>
    </row>
    <row r="7" spans="1:17" ht="14.45" customHeight="1">
      <c r="A7" s="32" t="s">
        <v>216</v>
      </c>
      <c r="B7" s="33"/>
      <c r="C7" s="32" t="s">
        <v>217</v>
      </c>
      <c r="D7" s="33"/>
      <c r="E7" s="32" t="s">
        <v>218</v>
      </c>
      <c r="F7" s="33"/>
      <c r="G7" s="32" t="s">
        <v>43</v>
      </c>
      <c r="H7" s="32" t="s">
        <v>265</v>
      </c>
      <c r="I7" s="32" t="s">
        <v>266</v>
      </c>
      <c r="J7" s="32" t="s">
        <v>267</v>
      </c>
      <c r="K7" s="32" t="s">
        <v>219</v>
      </c>
      <c r="L7" s="32" t="s">
        <v>215</v>
      </c>
    </row>
    <row r="8" spans="1:17" ht="56.25" customHeight="1">
      <c r="A8" s="34" t="s">
        <v>268</v>
      </c>
      <c r="B8" s="26"/>
      <c r="C8" s="42" t="s">
        <v>220</v>
      </c>
      <c r="D8" s="26"/>
      <c r="E8" s="32" t="s">
        <v>269</v>
      </c>
      <c r="F8" s="26"/>
      <c r="G8" s="35">
        <v>1000000</v>
      </c>
      <c r="H8" s="35">
        <v>1000000</v>
      </c>
      <c r="I8" s="35">
        <f>G8*H8</f>
        <v>1000000000000</v>
      </c>
      <c r="J8" s="35">
        <v>10000000000</v>
      </c>
      <c r="K8" s="36">
        <v>0.23</v>
      </c>
      <c r="L8" s="36">
        <v>0.36</v>
      </c>
    </row>
    <row r="9" spans="1:17" ht="44.25" customHeight="1">
      <c r="A9" s="34" t="s">
        <v>270</v>
      </c>
      <c r="B9" s="26"/>
      <c r="C9" s="41" t="s">
        <v>144</v>
      </c>
      <c r="D9" s="26"/>
      <c r="E9" s="32" t="s">
        <v>271</v>
      </c>
      <c r="F9" s="26"/>
      <c r="G9" s="35">
        <v>11046941</v>
      </c>
      <c r="H9" s="35">
        <v>1000000</v>
      </c>
      <c r="I9" s="35">
        <f t="shared" ref="I9:I11" si="0">G9*H9</f>
        <v>11046941000000</v>
      </c>
      <c r="J9" s="35">
        <v>898068200057</v>
      </c>
      <c r="K9" s="36">
        <v>0.23</v>
      </c>
      <c r="L9" s="36">
        <v>0.34</v>
      </c>
    </row>
    <row r="10" spans="1:17" ht="45" customHeight="1">
      <c r="A10" s="34" t="s">
        <v>272</v>
      </c>
      <c r="B10" s="26"/>
      <c r="C10" s="41" t="s">
        <v>144</v>
      </c>
      <c r="D10" s="26"/>
      <c r="E10" s="32" t="s">
        <v>264</v>
      </c>
      <c r="F10" s="26"/>
      <c r="G10" s="35">
        <v>766100</v>
      </c>
      <c r="H10" s="35">
        <v>3883532</v>
      </c>
      <c r="I10" s="35">
        <v>3001257612300</v>
      </c>
      <c r="J10" s="35">
        <v>354098792572</v>
      </c>
      <c r="K10" s="43">
        <v>0</v>
      </c>
      <c r="L10" s="36">
        <v>0.37</v>
      </c>
    </row>
    <row r="11" spans="1:17" ht="51" customHeight="1">
      <c r="A11" s="34" t="s">
        <v>273</v>
      </c>
      <c r="B11" s="26"/>
      <c r="C11" s="37" t="s">
        <v>144</v>
      </c>
      <c r="D11" s="26"/>
      <c r="E11" s="38" t="s">
        <v>274</v>
      </c>
      <c r="F11" s="26"/>
      <c r="G11" s="39" t="s">
        <v>275</v>
      </c>
      <c r="H11" s="39">
        <v>1000000</v>
      </c>
      <c r="I11" s="35">
        <f t="shared" si="0"/>
        <v>1579612000000</v>
      </c>
      <c r="J11" s="39">
        <v>174521162610</v>
      </c>
      <c r="K11" s="40">
        <v>0.23</v>
      </c>
      <c r="L11" s="36">
        <v>0.34</v>
      </c>
    </row>
    <row r="12" spans="1:17" ht="14.45" customHeight="1"/>
    <row r="13" spans="1:17" ht="14.45" customHeight="1"/>
    <row r="14" spans="1:17" ht="14.45" customHeight="1"/>
    <row r="15" spans="1:17" ht="14.45" customHeight="1"/>
    <row r="16" spans="1:17" ht="14.45" customHeight="1"/>
  </sheetData>
  <mergeCells count="4">
    <mergeCell ref="A1:Q1"/>
    <mergeCell ref="A2:Q2"/>
    <mergeCell ref="A3:Q3"/>
    <mergeCell ref="B5:Q5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19"/>
  <sheetViews>
    <sheetView rightToLeft="1" workbookViewId="0">
      <selection activeCell="H25" sqref="H25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1.75" customHeight="1">
      <c r="A2" s="65" t="s">
        <v>169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4.45" customHeight="1"/>
    <row r="5" spans="1:10" ht="14.45" customHeight="1">
      <c r="A5" s="1" t="s">
        <v>221</v>
      </c>
      <c r="B5" s="67" t="s">
        <v>222</v>
      </c>
      <c r="C5" s="67"/>
      <c r="D5" s="67"/>
      <c r="E5" s="67"/>
      <c r="F5" s="67"/>
      <c r="G5" s="67"/>
      <c r="H5" s="67"/>
      <c r="I5" s="67"/>
      <c r="J5" s="67"/>
    </row>
    <row r="6" spans="1:10" ht="14.45" customHeight="1">
      <c r="D6" s="68" t="s">
        <v>188</v>
      </c>
      <c r="E6" s="68"/>
      <c r="F6" s="68"/>
      <c r="H6" s="68" t="s">
        <v>189</v>
      </c>
      <c r="I6" s="68"/>
      <c r="J6" s="68"/>
    </row>
    <row r="7" spans="1:10" ht="36.4" customHeight="1">
      <c r="A7" s="68" t="s">
        <v>223</v>
      </c>
      <c r="B7" s="68"/>
      <c r="D7" s="18" t="s">
        <v>224</v>
      </c>
      <c r="E7" s="3"/>
      <c r="F7" s="18" t="s">
        <v>225</v>
      </c>
      <c r="H7" s="18" t="s">
        <v>224</v>
      </c>
      <c r="I7" s="3"/>
      <c r="J7" s="18" t="s">
        <v>225</v>
      </c>
    </row>
    <row r="8" spans="1:10" ht="21.75" customHeight="1">
      <c r="B8" s="21" t="s">
        <v>151</v>
      </c>
      <c r="D8" s="22">
        <v>85270603959</v>
      </c>
      <c r="E8" s="23"/>
      <c r="F8" s="22"/>
      <c r="G8" s="23"/>
      <c r="H8" s="22">
        <v>625132239352</v>
      </c>
      <c r="J8" s="7"/>
    </row>
    <row r="9" spans="1:10" ht="21.75" customHeight="1">
      <c r="B9" s="21" t="s">
        <v>168</v>
      </c>
      <c r="D9" s="23">
        <v>122464189166</v>
      </c>
      <c r="E9" s="23"/>
      <c r="F9" s="23"/>
      <c r="G9" s="23"/>
      <c r="H9" s="23">
        <v>404253739997</v>
      </c>
      <c r="J9" s="10"/>
    </row>
    <row r="10" spans="1:10" ht="21.75" customHeight="1">
      <c r="B10" s="21" t="s">
        <v>166</v>
      </c>
      <c r="D10" s="23">
        <v>101546751033</v>
      </c>
      <c r="E10" s="23"/>
      <c r="F10" s="23"/>
      <c r="G10" s="23"/>
      <c r="H10" s="23">
        <v>531887700579</v>
      </c>
      <c r="J10" s="10"/>
    </row>
    <row r="11" spans="1:10" ht="21.75" customHeight="1">
      <c r="B11" s="21" t="s">
        <v>164</v>
      </c>
      <c r="D11" s="23">
        <v>161539254286</v>
      </c>
      <c r="E11" s="23"/>
      <c r="F11" s="23"/>
      <c r="G11" s="23"/>
      <c r="H11" s="23">
        <v>743532632873</v>
      </c>
      <c r="J11" s="10"/>
    </row>
    <row r="12" spans="1:10" ht="21.75" customHeight="1">
      <c r="B12" s="21" t="s">
        <v>167</v>
      </c>
      <c r="D12" s="23">
        <v>106948948855</v>
      </c>
      <c r="E12" s="23"/>
      <c r="F12" s="23"/>
      <c r="G12" s="23"/>
      <c r="H12" s="23">
        <v>593221363758</v>
      </c>
      <c r="J12" s="10"/>
    </row>
    <row r="13" spans="1:10" ht="21.75" customHeight="1">
      <c r="B13" s="21" t="s">
        <v>156</v>
      </c>
      <c r="D13" s="23">
        <v>102306</v>
      </c>
      <c r="E13" s="23"/>
      <c r="F13" s="23"/>
      <c r="G13" s="23"/>
      <c r="H13" s="23">
        <v>111083</v>
      </c>
      <c r="J13" s="10"/>
    </row>
    <row r="14" spans="1:10" ht="21.75" customHeight="1">
      <c r="B14" s="21" t="s">
        <v>160</v>
      </c>
      <c r="D14" s="23">
        <v>298928</v>
      </c>
      <c r="E14" s="23"/>
      <c r="F14" s="23"/>
      <c r="G14" s="23"/>
      <c r="H14" s="23">
        <v>420526</v>
      </c>
      <c r="J14" s="10"/>
    </row>
    <row r="15" spans="1:10" ht="21.75" customHeight="1">
      <c r="B15" s="21" t="s">
        <v>227</v>
      </c>
      <c r="D15" s="23">
        <v>3918900078</v>
      </c>
      <c r="E15" s="23"/>
      <c r="F15" s="23"/>
      <c r="G15" s="23"/>
      <c r="H15" s="23">
        <v>110484905434</v>
      </c>
      <c r="J15" s="10"/>
    </row>
    <row r="16" spans="1:10" ht="21.75" customHeight="1">
      <c r="B16" s="21" t="s">
        <v>226</v>
      </c>
      <c r="D16" s="23">
        <v>0</v>
      </c>
      <c r="E16" s="23"/>
      <c r="F16" s="23"/>
      <c r="G16" s="23"/>
      <c r="H16" s="23">
        <v>632616</v>
      </c>
      <c r="J16" s="10"/>
    </row>
    <row r="17" spans="1:10" ht="21.75" customHeight="1">
      <c r="B17" s="21" t="s">
        <v>163</v>
      </c>
      <c r="D17" s="23">
        <v>27612</v>
      </c>
      <c r="E17" s="23"/>
      <c r="F17" s="23"/>
      <c r="G17" s="23"/>
      <c r="H17" s="23">
        <v>108970</v>
      </c>
      <c r="J17" s="10"/>
    </row>
    <row r="18" spans="1:10" ht="21.75" customHeight="1">
      <c r="B18" s="21" t="s">
        <v>154</v>
      </c>
      <c r="D18" s="23">
        <v>40117</v>
      </c>
      <c r="E18" s="23"/>
      <c r="F18" s="23"/>
      <c r="G18" s="23"/>
      <c r="H18" s="23">
        <v>40117</v>
      </c>
      <c r="J18" s="10"/>
    </row>
    <row r="19" spans="1:10" ht="21.75" customHeight="1" thickBot="1">
      <c r="A19" s="74" t="s">
        <v>30</v>
      </c>
      <c r="B19" s="74"/>
      <c r="D19" s="16">
        <f>SUM(D8:D18)</f>
        <v>581689116340</v>
      </c>
      <c r="F19" s="16"/>
      <c r="H19" s="16">
        <f>SUM(H8:H18)</f>
        <v>3008513895305</v>
      </c>
      <c r="J19" s="16"/>
    </row>
  </sheetData>
  <mergeCells count="8">
    <mergeCell ref="A7:B7"/>
    <mergeCell ref="A19:B1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1"/>
  <sheetViews>
    <sheetView rightToLeft="1" workbookViewId="0">
      <selection activeCell="D12" sqref="D12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65" t="s">
        <v>0</v>
      </c>
      <c r="B1" s="65"/>
      <c r="C1" s="65"/>
      <c r="D1" s="65"/>
      <c r="E1" s="65"/>
      <c r="F1" s="65"/>
    </row>
    <row r="2" spans="1:6" ht="21.75" customHeight="1">
      <c r="A2" s="65" t="s">
        <v>169</v>
      </c>
      <c r="B2" s="65"/>
      <c r="C2" s="65"/>
      <c r="D2" s="65"/>
      <c r="E2" s="65"/>
      <c r="F2" s="65"/>
    </row>
    <row r="3" spans="1:6" ht="21.75" customHeight="1">
      <c r="A3" s="65" t="s">
        <v>2</v>
      </c>
      <c r="B3" s="65"/>
      <c r="C3" s="65"/>
      <c r="D3" s="65"/>
      <c r="E3" s="65"/>
      <c r="F3" s="65"/>
    </row>
    <row r="4" spans="1:6" ht="14.45" customHeight="1"/>
    <row r="5" spans="1:6" ht="29.1" customHeight="1">
      <c r="A5" s="1" t="s">
        <v>228</v>
      </c>
      <c r="B5" s="67" t="s">
        <v>184</v>
      </c>
      <c r="C5" s="67"/>
      <c r="D5" s="67"/>
      <c r="E5" s="67"/>
      <c r="F5" s="67"/>
    </row>
    <row r="6" spans="1:6" ht="14.45" customHeight="1">
      <c r="D6" s="2" t="s">
        <v>188</v>
      </c>
      <c r="F6" s="2" t="s">
        <v>9</v>
      </c>
    </row>
    <row r="7" spans="1:6" ht="14.45" customHeight="1">
      <c r="A7" s="68" t="s">
        <v>184</v>
      </c>
      <c r="B7" s="68"/>
      <c r="D7" s="4" t="s">
        <v>148</v>
      </c>
      <c r="F7" s="4" t="s">
        <v>148</v>
      </c>
    </row>
    <row r="8" spans="1:6" ht="21.75" customHeight="1">
      <c r="A8" s="70" t="s">
        <v>184</v>
      </c>
      <c r="B8" s="70"/>
      <c r="D8" s="6">
        <v>11782215801</v>
      </c>
      <c r="F8" s="6">
        <v>11784446762</v>
      </c>
    </row>
    <row r="9" spans="1:6" ht="21.75" customHeight="1">
      <c r="A9" s="72" t="s">
        <v>229</v>
      </c>
      <c r="B9" s="72"/>
      <c r="D9" s="9">
        <v>0</v>
      </c>
      <c r="F9" s="9">
        <v>2515682067</v>
      </c>
    </row>
    <row r="10" spans="1:6" ht="21.75" customHeight="1">
      <c r="A10" s="75" t="s">
        <v>230</v>
      </c>
      <c r="B10" s="75"/>
      <c r="D10" s="13">
        <v>465824561</v>
      </c>
      <c r="F10" s="13">
        <v>1011328971</v>
      </c>
    </row>
    <row r="11" spans="1:6" ht="21.75" customHeight="1">
      <c r="A11" s="74" t="s">
        <v>30</v>
      </c>
      <c r="B11" s="74"/>
      <c r="D11" s="16">
        <f>SUM(D8:D10)</f>
        <v>12248040362</v>
      </c>
      <c r="F11" s="16">
        <f>SUM(F8:F10)</f>
        <v>15311457800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T28"/>
  <sheetViews>
    <sheetView rightToLeft="1" topLeftCell="A4" workbookViewId="0">
      <selection activeCell="P27" sqref="P2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8.28515625" customWidth="1"/>
    <col min="11" max="11" width="1.28515625" customWidth="1"/>
    <col min="12" max="12" width="10.42578125" customWidth="1"/>
    <col min="13" max="13" width="1.28515625" customWidth="1"/>
    <col min="14" max="14" width="20.42578125" customWidth="1"/>
    <col min="15" max="15" width="1.28515625" customWidth="1"/>
    <col min="16" max="16" width="20.140625" customWidth="1"/>
    <col min="17" max="17" width="1.28515625" customWidth="1"/>
    <col min="18" max="18" width="10.42578125" customWidth="1"/>
    <col min="19" max="19" width="1.28515625" customWidth="1"/>
    <col min="20" max="20" width="19.42578125" customWidth="1"/>
    <col min="21" max="21" width="0.28515625" customWidth="1"/>
  </cols>
  <sheetData>
    <row r="1" spans="1:20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21.75" customHeight="1">
      <c r="A2" s="65" t="s">
        <v>169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14.45" customHeight="1"/>
    <row r="5" spans="1:20" ht="14.45" customHeight="1">
      <c r="A5" s="67" t="s">
        <v>244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0" ht="14.45" customHeight="1">
      <c r="A6" s="68" t="s">
        <v>172</v>
      </c>
      <c r="J6" s="68" t="s">
        <v>188</v>
      </c>
      <c r="K6" s="68"/>
      <c r="L6" s="68"/>
      <c r="M6" s="68"/>
      <c r="N6" s="68"/>
      <c r="P6" s="68" t="s">
        <v>189</v>
      </c>
      <c r="Q6" s="68"/>
      <c r="R6" s="68"/>
      <c r="S6" s="68"/>
      <c r="T6" s="68"/>
    </row>
    <row r="7" spans="1:20" ht="29.1" customHeight="1">
      <c r="A7" s="68"/>
      <c r="C7" s="17" t="s">
        <v>245</v>
      </c>
      <c r="E7" s="80" t="s">
        <v>87</v>
      </c>
      <c r="F7" s="80"/>
      <c r="H7" s="17" t="s">
        <v>246</v>
      </c>
      <c r="J7" s="18" t="s">
        <v>247</v>
      </c>
      <c r="K7" s="3"/>
      <c r="L7" s="18" t="s">
        <v>236</v>
      </c>
      <c r="M7" s="3"/>
      <c r="N7" s="55" t="s">
        <v>248</v>
      </c>
      <c r="P7" s="18" t="s">
        <v>247</v>
      </c>
      <c r="Q7" s="3"/>
      <c r="R7" s="18" t="s">
        <v>236</v>
      </c>
      <c r="S7" s="3"/>
      <c r="T7" s="55" t="s">
        <v>248</v>
      </c>
    </row>
    <row r="8" spans="1:20" ht="21.75" customHeight="1">
      <c r="A8" s="5" t="s">
        <v>134</v>
      </c>
      <c r="C8" s="3"/>
      <c r="E8" s="5" t="s">
        <v>136</v>
      </c>
      <c r="F8" s="3"/>
      <c r="H8" s="7">
        <v>23</v>
      </c>
      <c r="J8" s="6">
        <v>26957506498</v>
      </c>
      <c r="L8" s="6">
        <v>0</v>
      </c>
      <c r="N8" s="9">
        <f>J8-L8</f>
        <v>26957506498</v>
      </c>
      <c r="P8" s="6">
        <v>71980948680</v>
      </c>
      <c r="R8" s="6">
        <v>0</v>
      </c>
      <c r="T8" s="9">
        <f>P8-R8</f>
        <v>71980948680</v>
      </c>
    </row>
    <row r="9" spans="1:20" ht="21.75" customHeight="1">
      <c r="A9" s="8" t="s">
        <v>131</v>
      </c>
      <c r="E9" s="8" t="s">
        <v>133</v>
      </c>
      <c r="H9" s="10">
        <v>23</v>
      </c>
      <c r="J9" s="9">
        <v>235722788852</v>
      </c>
      <c r="L9" s="9">
        <v>0</v>
      </c>
      <c r="N9" s="9">
        <f t="shared" ref="N9:N20" si="0">J9-L9</f>
        <v>235722788852</v>
      </c>
      <c r="P9" s="9">
        <v>973401476087</v>
      </c>
      <c r="R9" s="9">
        <v>0</v>
      </c>
      <c r="T9" s="9">
        <f t="shared" ref="T9:T20" si="1">P9-R9</f>
        <v>973401476087</v>
      </c>
    </row>
    <row r="10" spans="1:20" ht="21.75" customHeight="1">
      <c r="A10" s="8" t="s">
        <v>128</v>
      </c>
      <c r="E10" s="8" t="s">
        <v>130</v>
      </c>
      <c r="H10" s="10">
        <v>23</v>
      </c>
      <c r="J10" s="9">
        <v>27929575643</v>
      </c>
      <c r="L10" s="9">
        <v>0</v>
      </c>
      <c r="N10" s="9">
        <f t="shared" si="0"/>
        <v>27929575643</v>
      </c>
      <c r="P10" s="9">
        <v>125546667281</v>
      </c>
      <c r="R10" s="9">
        <v>0</v>
      </c>
      <c r="T10" s="9">
        <f t="shared" si="1"/>
        <v>125546667281</v>
      </c>
    </row>
    <row r="11" spans="1:20" ht="21.75" customHeight="1">
      <c r="A11" s="8" t="s">
        <v>116</v>
      </c>
      <c r="E11" s="8" t="s">
        <v>118</v>
      </c>
      <c r="H11" s="10">
        <v>26</v>
      </c>
      <c r="J11" s="9">
        <v>21430618966</v>
      </c>
      <c r="L11" s="9">
        <v>0</v>
      </c>
      <c r="N11" s="9">
        <f t="shared" si="0"/>
        <v>21430618966</v>
      </c>
      <c r="P11" s="9">
        <v>87495685197</v>
      </c>
      <c r="R11" s="9">
        <v>0</v>
      </c>
      <c r="T11" s="9">
        <f t="shared" si="1"/>
        <v>87495685197</v>
      </c>
    </row>
    <row r="12" spans="1:20" ht="21.75" customHeight="1">
      <c r="A12" s="8" t="s">
        <v>125</v>
      </c>
      <c r="E12" s="8" t="s">
        <v>127</v>
      </c>
      <c r="H12" s="10">
        <v>20.5</v>
      </c>
      <c r="J12" s="9">
        <v>20701404919</v>
      </c>
      <c r="L12" s="9">
        <v>0</v>
      </c>
      <c r="N12" s="9">
        <f t="shared" si="0"/>
        <v>20701404919</v>
      </c>
      <c r="P12" s="9">
        <v>84041468700</v>
      </c>
      <c r="R12" s="9">
        <v>0</v>
      </c>
      <c r="T12" s="9">
        <f t="shared" si="1"/>
        <v>84041468700</v>
      </c>
    </row>
    <row r="13" spans="1:20" ht="21.75" customHeight="1">
      <c r="A13" s="8" t="s">
        <v>210</v>
      </c>
      <c r="E13" s="8" t="s">
        <v>249</v>
      </c>
      <c r="H13" s="10">
        <v>20.5</v>
      </c>
      <c r="J13" s="9">
        <v>0</v>
      </c>
      <c r="L13" s="9">
        <v>0</v>
      </c>
      <c r="N13" s="9">
        <f t="shared" si="0"/>
        <v>0</v>
      </c>
      <c r="P13" s="9">
        <v>37404751821</v>
      </c>
      <c r="R13" s="9">
        <v>0</v>
      </c>
      <c r="T13" s="9">
        <f t="shared" si="1"/>
        <v>37404751821</v>
      </c>
    </row>
    <row r="14" spans="1:20" ht="21.75" customHeight="1">
      <c r="A14" s="8" t="s">
        <v>212</v>
      </c>
      <c r="E14" s="8" t="s">
        <v>250</v>
      </c>
      <c r="H14" s="10">
        <v>20.5</v>
      </c>
      <c r="J14" s="9">
        <v>0</v>
      </c>
      <c r="L14" s="9">
        <v>0</v>
      </c>
      <c r="N14" s="9">
        <f t="shared" si="0"/>
        <v>0</v>
      </c>
      <c r="P14" s="9">
        <v>17506126473</v>
      </c>
      <c r="R14" s="9">
        <v>0</v>
      </c>
      <c r="T14" s="9">
        <f t="shared" si="1"/>
        <v>17506126473</v>
      </c>
    </row>
    <row r="15" spans="1:20" ht="21.75" customHeight="1">
      <c r="A15" s="8" t="s">
        <v>122</v>
      </c>
      <c r="E15" s="8" t="s">
        <v>124</v>
      </c>
      <c r="H15" s="10">
        <v>20.5</v>
      </c>
      <c r="J15" s="9">
        <v>7385554583</v>
      </c>
      <c r="L15" s="9">
        <v>0</v>
      </c>
      <c r="N15" s="9">
        <f t="shared" si="0"/>
        <v>7385554583</v>
      </c>
      <c r="P15" s="9">
        <v>28233041644</v>
      </c>
      <c r="R15" s="9">
        <v>0</v>
      </c>
      <c r="T15" s="9">
        <f t="shared" si="1"/>
        <v>28233041644</v>
      </c>
    </row>
    <row r="16" spans="1:20" ht="21.75" customHeight="1">
      <c r="A16" s="8" t="s">
        <v>211</v>
      </c>
      <c r="E16" s="8" t="s">
        <v>251</v>
      </c>
      <c r="H16" s="10">
        <v>21</v>
      </c>
      <c r="J16" s="9">
        <v>0</v>
      </c>
      <c r="L16" s="9">
        <v>0</v>
      </c>
      <c r="N16" s="9">
        <f t="shared" si="0"/>
        <v>0</v>
      </c>
      <c r="P16" s="9">
        <v>11689983445</v>
      </c>
      <c r="R16" s="9">
        <v>0</v>
      </c>
      <c r="T16" s="9">
        <f t="shared" si="1"/>
        <v>11689983445</v>
      </c>
    </row>
    <row r="17" spans="1:20" ht="21.75" customHeight="1">
      <c r="A17" s="8" t="s">
        <v>119</v>
      </c>
      <c r="E17" s="8" t="s">
        <v>121</v>
      </c>
      <c r="H17" s="10">
        <v>18</v>
      </c>
      <c r="J17" s="9">
        <v>3484020426</v>
      </c>
      <c r="L17" s="9">
        <v>0</v>
      </c>
      <c r="N17" s="9">
        <f t="shared" si="0"/>
        <v>3484020426</v>
      </c>
      <c r="P17" s="9">
        <v>13311909679</v>
      </c>
      <c r="R17" s="9">
        <v>0</v>
      </c>
      <c r="T17" s="9">
        <f t="shared" si="1"/>
        <v>13311909679</v>
      </c>
    </row>
    <row r="18" spans="1:20" ht="21.75" customHeight="1">
      <c r="A18" s="8" t="s">
        <v>111</v>
      </c>
      <c r="E18" s="8" t="s">
        <v>110</v>
      </c>
      <c r="H18" s="10">
        <v>18</v>
      </c>
      <c r="J18" s="9">
        <v>17561289901</v>
      </c>
      <c r="L18" s="9">
        <v>0</v>
      </c>
      <c r="N18" s="9">
        <f t="shared" si="0"/>
        <v>17561289901</v>
      </c>
      <c r="P18" s="9">
        <v>72983760993</v>
      </c>
      <c r="R18" s="9">
        <v>0</v>
      </c>
      <c r="T18" s="9">
        <f t="shared" si="1"/>
        <v>72983760993</v>
      </c>
    </row>
    <row r="19" spans="1:20" ht="21.75" customHeight="1">
      <c r="A19" s="8" t="s">
        <v>113</v>
      </c>
      <c r="E19" s="8" t="s">
        <v>115</v>
      </c>
      <c r="H19" s="10">
        <v>18</v>
      </c>
      <c r="J19" s="9">
        <v>28244550732</v>
      </c>
      <c r="L19" s="9">
        <v>0</v>
      </c>
      <c r="N19" s="9">
        <f t="shared" si="0"/>
        <v>28244550732</v>
      </c>
      <c r="P19" s="9">
        <v>112396828545</v>
      </c>
      <c r="R19" s="9">
        <v>0</v>
      </c>
      <c r="T19" s="9">
        <f t="shared" si="1"/>
        <v>112396828545</v>
      </c>
    </row>
    <row r="20" spans="1:20" ht="21.75" customHeight="1">
      <c r="A20" s="8" t="s">
        <v>264</v>
      </c>
      <c r="E20" s="8"/>
      <c r="H20" s="10"/>
      <c r="J20" s="9">
        <v>14497941616</v>
      </c>
      <c r="L20" s="9">
        <v>0</v>
      </c>
      <c r="N20" s="9">
        <f t="shared" si="0"/>
        <v>14497941616</v>
      </c>
      <c r="P20" s="9">
        <v>368596734188</v>
      </c>
      <c r="R20" s="9">
        <v>0</v>
      </c>
      <c r="T20" s="9">
        <f t="shared" si="1"/>
        <v>368596734188</v>
      </c>
    </row>
    <row r="21" spans="1:20" ht="21.75" customHeight="1" thickBot="1">
      <c r="A21" s="15" t="s">
        <v>30</v>
      </c>
      <c r="C21" s="16"/>
      <c r="E21" s="16"/>
      <c r="H21" s="16"/>
      <c r="J21" s="16">
        <f>SUM(J8:J20)</f>
        <v>403915252136</v>
      </c>
      <c r="L21" s="16">
        <v>0</v>
      </c>
      <c r="N21" s="53">
        <f>SUM(N8:N20)</f>
        <v>403915252136</v>
      </c>
      <c r="P21" s="16">
        <f>SUM(P8:P20)</f>
        <v>2004589382733</v>
      </c>
      <c r="R21" s="16">
        <v>0</v>
      </c>
      <c r="T21" s="53">
        <f>SUM(T8:T20)</f>
        <v>2004589382733</v>
      </c>
    </row>
    <row r="22" spans="1:20" ht="13.5" thickTop="1"/>
    <row r="24" spans="1:20">
      <c r="P24" s="19"/>
    </row>
    <row r="25" spans="1:20">
      <c r="P25" s="19">
        <f>P21-'درآمد سرمایه گذاری در اوراق به'!L31</f>
        <v>-1004906686633</v>
      </c>
    </row>
    <row r="26" spans="1:20">
      <c r="P26" s="19"/>
    </row>
    <row r="27" spans="1:20">
      <c r="J27" s="19"/>
      <c r="T27" s="47"/>
    </row>
    <row r="28" spans="1:20">
      <c r="T28" s="48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9"/>
  <sheetViews>
    <sheetView rightToLeft="1" workbookViewId="0">
      <selection activeCell="C19" sqref="C19"/>
    </sheetView>
  </sheetViews>
  <sheetFormatPr defaultRowHeight="12.75"/>
  <cols>
    <col min="1" max="1" width="39" customWidth="1"/>
    <col min="2" max="2" width="1.28515625" customWidth="1"/>
    <col min="3" max="3" width="21" customWidth="1"/>
    <col min="4" max="4" width="1.28515625" customWidth="1"/>
    <col min="5" max="5" width="20.85546875" customWidth="1"/>
    <col min="6" max="6" width="1.28515625" customWidth="1"/>
    <col min="7" max="7" width="17.140625" customWidth="1"/>
    <col min="8" max="8" width="1.28515625" customWidth="1"/>
    <col min="9" max="9" width="20.42578125" customWidth="1"/>
    <col min="10" max="10" width="1.28515625" customWidth="1"/>
    <col min="11" max="11" width="14.85546875" customWidth="1"/>
    <col min="12" max="12" width="1.28515625" customWidth="1"/>
    <col min="13" max="13" width="21.42578125" customWidth="1"/>
    <col min="14" max="14" width="0.28515625" customWidth="1"/>
  </cols>
  <sheetData>
    <row r="1" spans="1:13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21.75" customHeight="1">
      <c r="A2" s="65" t="s">
        <v>169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ht="14.45" customHeight="1"/>
    <row r="5" spans="1:13" ht="14.45" customHeight="1">
      <c r="A5" s="67" t="s">
        <v>252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 ht="14.45" customHeight="1">
      <c r="A6" s="68" t="s">
        <v>172</v>
      </c>
      <c r="C6" s="68" t="s">
        <v>188</v>
      </c>
      <c r="D6" s="68"/>
      <c r="E6" s="68"/>
      <c r="F6" s="68"/>
      <c r="G6" s="68"/>
      <c r="I6" s="68" t="s">
        <v>189</v>
      </c>
      <c r="J6" s="68"/>
      <c r="K6" s="68"/>
      <c r="L6" s="68"/>
      <c r="M6" s="68"/>
    </row>
    <row r="7" spans="1:13" ht="29.1" customHeight="1">
      <c r="A7" s="68"/>
      <c r="C7" s="18" t="s">
        <v>247</v>
      </c>
      <c r="D7" s="3"/>
      <c r="E7" s="18" t="s">
        <v>236</v>
      </c>
      <c r="F7" s="3"/>
      <c r="G7" s="18" t="s">
        <v>248</v>
      </c>
      <c r="I7" s="18" t="s">
        <v>247</v>
      </c>
      <c r="J7" s="3"/>
      <c r="K7" s="18" t="s">
        <v>236</v>
      </c>
      <c r="L7" s="3"/>
      <c r="M7" s="18" t="s">
        <v>248</v>
      </c>
    </row>
    <row r="8" spans="1:13" ht="21.75" customHeight="1">
      <c r="A8" s="20" t="s">
        <v>151</v>
      </c>
      <c r="B8" s="20"/>
      <c r="C8" s="20">
        <v>85270603959</v>
      </c>
      <c r="D8" s="20">
        <v>0</v>
      </c>
      <c r="E8" s="20">
        <v>-716316903</v>
      </c>
      <c r="F8" s="20">
        <v>0</v>
      </c>
      <c r="G8" s="20">
        <f>C8-E8</f>
        <v>85986920862</v>
      </c>
      <c r="H8" s="20">
        <v>0</v>
      </c>
      <c r="I8" s="20">
        <v>625132239352</v>
      </c>
      <c r="J8" s="20">
        <v>0</v>
      </c>
      <c r="K8" s="20">
        <v>574730700</v>
      </c>
      <c r="L8" s="20">
        <v>0</v>
      </c>
      <c r="M8" s="20">
        <f>I8-K8</f>
        <v>624557508652</v>
      </c>
    </row>
    <row r="9" spans="1:13" ht="21.75" customHeight="1">
      <c r="A9" s="20" t="s">
        <v>155</v>
      </c>
      <c r="B9" s="20"/>
      <c r="C9" s="20">
        <v>161539254286</v>
      </c>
      <c r="D9" s="20">
        <v>0</v>
      </c>
      <c r="E9" s="20">
        <v>76310740</v>
      </c>
      <c r="F9" s="20">
        <v>0</v>
      </c>
      <c r="G9" s="20">
        <f t="shared" ref="G9:G18" si="0">C9-E9</f>
        <v>161462943546</v>
      </c>
      <c r="H9" s="20">
        <v>0</v>
      </c>
      <c r="I9" s="20">
        <v>743532632873</v>
      </c>
      <c r="J9" s="20">
        <v>0</v>
      </c>
      <c r="K9" s="20">
        <v>1201298495</v>
      </c>
      <c r="L9" s="20">
        <v>0</v>
      </c>
      <c r="M9" s="20">
        <f t="shared" ref="M9:M18" si="1">I9-K9</f>
        <v>742331334378</v>
      </c>
    </row>
    <row r="10" spans="1:13" ht="21.75" customHeight="1">
      <c r="A10" s="20" t="s">
        <v>167</v>
      </c>
      <c r="B10" s="20"/>
      <c r="C10" s="20">
        <v>106948948855</v>
      </c>
      <c r="D10" s="20">
        <v>0</v>
      </c>
      <c r="E10" s="20">
        <v>0</v>
      </c>
      <c r="F10" s="20">
        <v>0</v>
      </c>
      <c r="G10" s="20">
        <f t="shared" si="0"/>
        <v>106948948855</v>
      </c>
      <c r="H10" s="20">
        <v>0</v>
      </c>
      <c r="I10" s="20">
        <v>593221363758</v>
      </c>
      <c r="J10" s="20">
        <v>0</v>
      </c>
      <c r="K10" s="20">
        <v>43688788</v>
      </c>
      <c r="L10" s="20">
        <v>0</v>
      </c>
      <c r="M10" s="20">
        <f t="shared" si="1"/>
        <v>593177674970</v>
      </c>
    </row>
    <row r="11" spans="1:13" ht="21.75" customHeight="1">
      <c r="A11" s="20" t="s">
        <v>166</v>
      </c>
      <c r="B11" s="20"/>
      <c r="C11" s="20">
        <v>101546751033</v>
      </c>
      <c r="D11" s="20">
        <v>0</v>
      </c>
      <c r="E11" s="20">
        <v>2839725</v>
      </c>
      <c r="F11" s="20">
        <v>0</v>
      </c>
      <c r="G11" s="20">
        <f t="shared" si="0"/>
        <v>101543911308</v>
      </c>
      <c r="H11" s="20">
        <v>0</v>
      </c>
      <c r="I11" s="20">
        <v>531887700579</v>
      </c>
      <c r="J11" s="20">
        <v>0</v>
      </c>
      <c r="K11" s="20">
        <v>677818362</v>
      </c>
      <c r="L11" s="20">
        <v>0</v>
      </c>
      <c r="M11" s="20">
        <f t="shared" si="1"/>
        <v>531209882217</v>
      </c>
    </row>
    <row r="12" spans="1:13" ht="21.75" customHeight="1">
      <c r="A12" s="20" t="s">
        <v>168</v>
      </c>
      <c r="B12" s="20"/>
      <c r="C12" s="20">
        <v>122464189166</v>
      </c>
      <c r="D12" s="20">
        <v>0</v>
      </c>
      <c r="E12" s="20">
        <v>288352615</v>
      </c>
      <c r="F12" s="20">
        <v>0</v>
      </c>
      <c r="G12" s="20">
        <f t="shared" si="0"/>
        <v>122175836551</v>
      </c>
      <c r="H12" s="20">
        <v>0</v>
      </c>
      <c r="I12" s="20">
        <v>404253739997</v>
      </c>
      <c r="J12" s="20">
        <v>0</v>
      </c>
      <c r="K12" s="20">
        <v>788263083</v>
      </c>
      <c r="L12" s="20">
        <v>0</v>
      </c>
      <c r="M12" s="20">
        <f t="shared" si="1"/>
        <v>403465476914</v>
      </c>
    </row>
    <row r="13" spans="1:13" ht="21.75" customHeight="1">
      <c r="A13" s="20" t="s">
        <v>156</v>
      </c>
      <c r="B13" s="20"/>
      <c r="C13" s="20">
        <v>102306</v>
      </c>
      <c r="D13" s="20"/>
      <c r="E13" s="20">
        <v>0</v>
      </c>
      <c r="F13" s="20"/>
      <c r="G13" s="20">
        <f t="shared" si="0"/>
        <v>102306</v>
      </c>
      <c r="H13" s="20"/>
      <c r="I13" s="20">
        <v>111083</v>
      </c>
      <c r="J13" s="20"/>
      <c r="K13" s="20">
        <v>0</v>
      </c>
      <c r="L13" s="20"/>
      <c r="M13" s="20">
        <f t="shared" si="1"/>
        <v>111083</v>
      </c>
    </row>
    <row r="14" spans="1:13" ht="21.75" customHeight="1">
      <c r="A14" s="20" t="s">
        <v>160</v>
      </c>
      <c r="B14" s="20"/>
      <c r="C14" s="20">
        <v>298928</v>
      </c>
      <c r="D14" s="20"/>
      <c r="E14" s="20">
        <v>0</v>
      </c>
      <c r="F14" s="20"/>
      <c r="G14" s="20">
        <f t="shared" si="0"/>
        <v>298928</v>
      </c>
      <c r="H14" s="20"/>
      <c r="I14" s="20">
        <v>420526</v>
      </c>
      <c r="J14" s="20"/>
      <c r="K14" s="20">
        <v>0</v>
      </c>
      <c r="L14" s="20"/>
      <c r="M14" s="20">
        <f t="shared" si="1"/>
        <v>420526</v>
      </c>
    </row>
    <row r="15" spans="1:13" ht="21.75" customHeight="1">
      <c r="A15" s="20" t="s">
        <v>163</v>
      </c>
      <c r="B15" s="20"/>
      <c r="C15" s="20">
        <v>27612</v>
      </c>
      <c r="D15" s="20"/>
      <c r="E15" s="20">
        <v>0</v>
      </c>
      <c r="F15" s="20"/>
      <c r="G15" s="20">
        <f t="shared" si="0"/>
        <v>27612</v>
      </c>
      <c r="H15" s="20"/>
      <c r="I15" s="20">
        <v>108970</v>
      </c>
      <c r="J15" s="20"/>
      <c r="K15" s="20">
        <v>0</v>
      </c>
      <c r="L15" s="20"/>
      <c r="M15" s="20">
        <f t="shared" si="1"/>
        <v>108970</v>
      </c>
    </row>
    <row r="16" spans="1:13" ht="21.75" customHeight="1">
      <c r="A16" s="20" t="s">
        <v>226</v>
      </c>
      <c r="B16" s="20"/>
      <c r="C16" s="20">
        <v>0</v>
      </c>
      <c r="D16" s="20"/>
      <c r="E16" s="20">
        <v>0</v>
      </c>
      <c r="F16" s="20"/>
      <c r="G16" s="20">
        <f t="shared" si="0"/>
        <v>0</v>
      </c>
      <c r="H16" s="20"/>
      <c r="I16" s="20">
        <v>632616</v>
      </c>
      <c r="J16" s="20"/>
      <c r="K16" s="20">
        <v>0</v>
      </c>
      <c r="L16" s="20"/>
      <c r="M16" s="20">
        <f t="shared" si="1"/>
        <v>632616</v>
      </c>
    </row>
    <row r="17" spans="1:13" ht="21.75" customHeight="1">
      <c r="A17" s="20" t="s">
        <v>227</v>
      </c>
      <c r="B17" s="20"/>
      <c r="C17" s="20">
        <v>3918900078</v>
      </c>
      <c r="D17" s="20">
        <v>0</v>
      </c>
      <c r="E17" s="20">
        <v>0</v>
      </c>
      <c r="F17" s="20">
        <v>0</v>
      </c>
      <c r="G17" s="20">
        <f t="shared" si="0"/>
        <v>3918900078</v>
      </c>
      <c r="H17" s="20">
        <v>0</v>
      </c>
      <c r="I17" s="20">
        <v>110484905434</v>
      </c>
      <c r="J17" s="20">
        <v>0</v>
      </c>
      <c r="K17" s="20">
        <v>2749206</v>
      </c>
      <c r="L17" s="20">
        <v>0</v>
      </c>
      <c r="M17" s="20">
        <f t="shared" si="1"/>
        <v>110482156228</v>
      </c>
    </row>
    <row r="18" spans="1:13" ht="21.75" customHeight="1">
      <c r="A18" s="20" t="s">
        <v>154</v>
      </c>
      <c r="B18" s="20"/>
      <c r="C18" s="20">
        <v>40117</v>
      </c>
      <c r="D18" s="20"/>
      <c r="E18" s="20">
        <v>0</v>
      </c>
      <c r="F18" s="20"/>
      <c r="G18" s="20">
        <f t="shared" si="0"/>
        <v>40117</v>
      </c>
      <c r="H18" s="20"/>
      <c r="I18" s="20">
        <v>40117</v>
      </c>
      <c r="J18" s="20"/>
      <c r="K18" s="20">
        <v>0</v>
      </c>
      <c r="L18" s="20"/>
      <c r="M18" s="20">
        <f t="shared" si="1"/>
        <v>40117</v>
      </c>
    </row>
    <row r="19" spans="1:13" ht="21.75" customHeight="1" thickBot="1">
      <c r="A19" s="24" t="s">
        <v>30</v>
      </c>
      <c r="B19" s="20"/>
      <c r="C19" s="16">
        <f>SUM(C8:C18)</f>
        <v>581689116340</v>
      </c>
      <c r="D19" s="20"/>
      <c r="E19" s="16">
        <f>SUM(E8:E18)</f>
        <v>-348813823</v>
      </c>
      <c r="F19" s="20"/>
      <c r="G19" s="16">
        <f>SUM(G8:G18)</f>
        <v>582037930163</v>
      </c>
      <c r="H19" s="20"/>
      <c r="I19" s="16">
        <f>SUM(I8:I18)</f>
        <v>3008513895305</v>
      </c>
      <c r="J19" s="20"/>
      <c r="K19" s="16">
        <f>SUM(K8:K18)</f>
        <v>3288548634</v>
      </c>
      <c r="L19" s="20"/>
      <c r="M19" s="16">
        <f>SUM(M8:M18)</f>
        <v>3005225346671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16"/>
  <sheetViews>
    <sheetView rightToLeft="1" workbookViewId="0">
      <selection activeCell="I22" sqref="I22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.140625" customWidth="1"/>
    <col min="10" max="10" width="1.28515625" customWidth="1"/>
    <col min="11" max="11" width="15.28515625" customWidth="1"/>
    <col min="12" max="12" width="1.28515625" customWidth="1"/>
    <col min="13" max="13" width="15.5703125" customWidth="1"/>
    <col min="14" max="14" width="1.28515625" customWidth="1"/>
    <col min="15" max="15" width="17" customWidth="1"/>
    <col min="16" max="16" width="1.28515625" customWidth="1"/>
    <col min="17" max="17" width="16.85546875" customWidth="1"/>
    <col min="18" max="18" width="1.28515625" customWidth="1"/>
    <col min="19" max="19" width="18.85546875" customWidth="1"/>
    <col min="20" max="20" width="0.28515625" customWidth="1"/>
  </cols>
  <sheetData>
    <row r="1" spans="1:19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ht="21.75" customHeight="1">
      <c r="A2" s="65" t="s">
        <v>169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14.45" customHeight="1"/>
    <row r="5" spans="1:19" ht="14.45" customHeight="1">
      <c r="A5" s="67" t="s">
        <v>191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</row>
    <row r="6" spans="1:19" ht="14.45" customHeight="1">
      <c r="A6" s="68" t="s">
        <v>32</v>
      </c>
      <c r="C6" s="68" t="s">
        <v>231</v>
      </c>
      <c r="D6" s="68"/>
      <c r="E6" s="68"/>
      <c r="F6" s="68"/>
      <c r="G6" s="68"/>
      <c r="I6" s="68" t="s">
        <v>188</v>
      </c>
      <c r="J6" s="68"/>
      <c r="K6" s="68"/>
      <c r="L6" s="68"/>
      <c r="M6" s="68"/>
      <c r="O6" s="68" t="s">
        <v>189</v>
      </c>
      <c r="P6" s="68"/>
      <c r="Q6" s="68"/>
      <c r="R6" s="68"/>
      <c r="S6" s="68"/>
    </row>
    <row r="7" spans="1:19" ht="40.5" customHeight="1">
      <c r="A7" s="68"/>
      <c r="C7" s="18" t="s">
        <v>232</v>
      </c>
      <c r="D7" s="3"/>
      <c r="E7" s="18" t="s">
        <v>233</v>
      </c>
      <c r="F7" s="3"/>
      <c r="G7" s="18" t="s">
        <v>234</v>
      </c>
      <c r="I7" s="18" t="s">
        <v>235</v>
      </c>
      <c r="J7" s="3"/>
      <c r="K7" s="18" t="s">
        <v>236</v>
      </c>
      <c r="L7" s="3"/>
      <c r="M7" s="55" t="s">
        <v>237</v>
      </c>
      <c r="O7" s="18" t="s">
        <v>235</v>
      </c>
      <c r="P7" s="3"/>
      <c r="Q7" s="18" t="s">
        <v>236</v>
      </c>
      <c r="R7" s="3"/>
      <c r="S7" s="55" t="s">
        <v>237</v>
      </c>
    </row>
    <row r="8" spans="1:19" ht="21.75" customHeight="1">
      <c r="A8" s="5" t="s">
        <v>28</v>
      </c>
      <c r="C8" s="5" t="s">
        <v>238</v>
      </c>
      <c r="E8" s="6">
        <v>211000000</v>
      </c>
      <c r="G8" s="6">
        <v>114</v>
      </c>
      <c r="I8" s="6">
        <v>24054000000</v>
      </c>
      <c r="K8" s="6">
        <v>3420133960</v>
      </c>
      <c r="M8" s="9">
        <f>I8-K8</f>
        <v>20633866040</v>
      </c>
      <c r="O8" s="6">
        <v>24054000000</v>
      </c>
      <c r="Q8" s="6">
        <v>3420133960</v>
      </c>
      <c r="S8" s="9">
        <f>O8-Q8</f>
        <v>20633866040</v>
      </c>
    </row>
    <row r="9" spans="1:19" ht="21.75" customHeight="1">
      <c r="A9" s="8" t="s">
        <v>27</v>
      </c>
      <c r="C9" s="8" t="s">
        <v>239</v>
      </c>
      <c r="E9" s="9">
        <v>8502639</v>
      </c>
      <c r="G9" s="9">
        <v>2320</v>
      </c>
      <c r="I9" s="9">
        <v>0</v>
      </c>
      <c r="K9" s="9">
        <v>0</v>
      </c>
      <c r="M9" s="9">
        <f t="shared" ref="M9:M14" si="0">I9-K9</f>
        <v>0</v>
      </c>
      <c r="O9" s="9">
        <v>19726122480</v>
      </c>
      <c r="Q9" s="9">
        <v>0</v>
      </c>
      <c r="S9" s="9">
        <f t="shared" ref="S9:S14" si="1">O9-Q9</f>
        <v>19726122480</v>
      </c>
    </row>
    <row r="10" spans="1:19" ht="21.75" customHeight="1">
      <c r="A10" s="8" t="s">
        <v>24</v>
      </c>
      <c r="C10" s="8" t="s">
        <v>240</v>
      </c>
      <c r="E10" s="9">
        <v>19431752</v>
      </c>
      <c r="G10" s="9">
        <v>1997</v>
      </c>
      <c r="I10" s="9">
        <v>38805208744</v>
      </c>
      <c r="K10" s="9">
        <v>5478382411</v>
      </c>
      <c r="M10" s="9">
        <f t="shared" si="0"/>
        <v>33326826333</v>
      </c>
      <c r="O10" s="9">
        <v>38805208744</v>
      </c>
      <c r="Q10" s="9">
        <v>5478382411</v>
      </c>
      <c r="S10" s="9">
        <f t="shared" si="1"/>
        <v>33326826333</v>
      </c>
    </row>
    <row r="11" spans="1:19" ht="21.75" customHeight="1">
      <c r="A11" s="8" t="s">
        <v>22</v>
      </c>
      <c r="C11" s="8" t="s">
        <v>238</v>
      </c>
      <c r="E11" s="9">
        <v>10500000</v>
      </c>
      <c r="G11" s="9">
        <v>360</v>
      </c>
      <c r="I11" s="9">
        <v>3780000000</v>
      </c>
      <c r="K11" s="9">
        <v>537461810</v>
      </c>
      <c r="M11" s="9">
        <f t="shared" si="0"/>
        <v>3242538190</v>
      </c>
      <c r="O11" s="9">
        <v>3780000000</v>
      </c>
      <c r="Q11" s="9">
        <v>537461810</v>
      </c>
      <c r="S11" s="9">
        <f t="shared" si="1"/>
        <v>3242538190</v>
      </c>
    </row>
    <row r="12" spans="1:19" ht="21.75" customHeight="1">
      <c r="A12" s="8" t="s">
        <v>20</v>
      </c>
      <c r="C12" s="8" t="s">
        <v>241</v>
      </c>
      <c r="E12" s="9">
        <v>11000000</v>
      </c>
      <c r="G12" s="9">
        <v>625</v>
      </c>
      <c r="I12" s="9">
        <v>0</v>
      </c>
      <c r="K12" s="9">
        <v>0</v>
      </c>
      <c r="M12" s="9">
        <f t="shared" si="0"/>
        <v>0</v>
      </c>
      <c r="O12" s="9">
        <v>6875000000</v>
      </c>
      <c r="Q12" s="9">
        <v>0</v>
      </c>
      <c r="S12" s="9">
        <f t="shared" si="1"/>
        <v>6875000000</v>
      </c>
    </row>
    <row r="13" spans="1:19" ht="21.75" customHeight="1">
      <c r="A13" s="8" t="s">
        <v>194</v>
      </c>
      <c r="C13" s="8" t="s">
        <v>242</v>
      </c>
      <c r="E13" s="9">
        <v>32163634</v>
      </c>
      <c r="G13" s="9">
        <v>400</v>
      </c>
      <c r="I13" s="9">
        <v>0</v>
      </c>
      <c r="K13" s="9">
        <v>-1128716105</v>
      </c>
      <c r="M13" s="9">
        <f t="shared" si="0"/>
        <v>1128716105</v>
      </c>
      <c r="O13" s="9">
        <v>12865453600</v>
      </c>
      <c r="Q13" s="9">
        <v>515971512</v>
      </c>
      <c r="S13" s="9">
        <f t="shared" si="1"/>
        <v>12349482088</v>
      </c>
    </row>
    <row r="14" spans="1:19" ht="21.75" customHeight="1">
      <c r="A14" s="11" t="s">
        <v>26</v>
      </c>
      <c r="C14" s="11" t="s">
        <v>243</v>
      </c>
      <c r="E14" s="13">
        <v>4000000</v>
      </c>
      <c r="G14" s="13">
        <v>2017</v>
      </c>
      <c r="I14" s="13">
        <v>8068000000</v>
      </c>
      <c r="K14" s="13">
        <v>1130850412</v>
      </c>
      <c r="M14" s="9">
        <f t="shared" si="0"/>
        <v>6937149588</v>
      </c>
      <c r="O14" s="13">
        <v>8068000000</v>
      </c>
      <c r="Q14" s="13">
        <v>1130850412</v>
      </c>
      <c r="S14" s="9">
        <f t="shared" si="1"/>
        <v>6937149588</v>
      </c>
    </row>
    <row r="15" spans="1:19" ht="21.75" customHeight="1" thickBot="1">
      <c r="A15" s="15" t="s">
        <v>30</v>
      </c>
      <c r="C15" s="16"/>
      <c r="E15" s="16"/>
      <c r="G15" s="16"/>
      <c r="I15" s="16">
        <f>SUM(I8:I14)</f>
        <v>74707208744</v>
      </c>
      <c r="K15" s="16">
        <f>SUM(K8:K14)</f>
        <v>9438112488</v>
      </c>
      <c r="M15" s="53">
        <f>SUM(M8:M14)</f>
        <v>65269096256</v>
      </c>
      <c r="O15" s="16">
        <f>SUM(O8:O14)</f>
        <v>114173784824</v>
      </c>
      <c r="Q15" s="16">
        <f>SUM(Q8:Q14)</f>
        <v>11082800105</v>
      </c>
      <c r="S15" s="53">
        <f>SUM(S8:S14)</f>
        <v>103090984719</v>
      </c>
    </row>
    <row r="16" spans="1:19" ht="13.5" thickTop="1"/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E46"/>
  <sheetViews>
    <sheetView rightToLeft="1" topLeftCell="A19" workbookViewId="0">
      <selection activeCell="I42" sqref="I42"/>
    </sheetView>
  </sheetViews>
  <sheetFormatPr defaultRowHeight="18.75"/>
  <cols>
    <col min="1" max="1" width="40.28515625" customWidth="1"/>
    <col min="2" max="2" width="1.28515625" customWidth="1"/>
    <col min="3" max="3" width="17.28515625" customWidth="1"/>
    <col min="4" max="4" width="1.28515625" customWidth="1"/>
    <col min="5" max="5" width="18" customWidth="1"/>
    <col min="6" max="6" width="1.28515625" customWidth="1"/>
    <col min="7" max="7" width="17.5703125" customWidth="1"/>
    <col min="8" max="8" width="1.28515625" customWidth="1"/>
    <col min="9" max="9" width="15.5703125" customWidth="1"/>
    <col min="10" max="10" width="1.28515625" customWidth="1"/>
    <col min="11" max="11" width="15.140625" customWidth="1"/>
    <col min="12" max="12" width="1.28515625" customWidth="1"/>
    <col min="13" max="13" width="17.28515625" customWidth="1"/>
    <col min="14" max="14" width="1.28515625" customWidth="1"/>
    <col min="15" max="15" width="19.7109375" customWidth="1"/>
    <col min="16" max="16" width="1.28515625" customWidth="1"/>
    <col min="17" max="17" width="21.85546875" bestFit="1" customWidth="1"/>
    <col min="18" max="18" width="12.7109375" bestFit="1" customWidth="1"/>
    <col min="19" max="19" width="18.5703125" style="62" customWidth="1"/>
    <col min="20" max="20" width="1.7109375" style="62" customWidth="1"/>
    <col min="21" max="21" width="17.85546875" style="62" customWidth="1"/>
    <col min="22" max="22" width="1.5703125" style="62" customWidth="1"/>
    <col min="23" max="23" width="17.28515625" style="62" customWidth="1"/>
    <col min="24" max="25" width="9.140625" style="27"/>
    <col min="26" max="31" width="9.140625" style="26"/>
  </cols>
  <sheetData>
    <row r="1" spans="1:21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1" ht="21.75" customHeight="1">
      <c r="A2" s="65" t="s">
        <v>169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21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21" ht="14.45" customHeight="1"/>
    <row r="5" spans="1:21" ht="14.45" customHeight="1">
      <c r="A5" s="67" t="s">
        <v>253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21" ht="21.75" customHeight="1">
      <c r="A6" s="68" t="s">
        <v>172</v>
      </c>
      <c r="C6" s="68" t="s">
        <v>188</v>
      </c>
      <c r="D6" s="68"/>
      <c r="E6" s="68"/>
      <c r="F6" s="68"/>
      <c r="G6" s="68"/>
      <c r="H6" s="68"/>
      <c r="I6" s="68"/>
      <c r="K6" s="68" t="s">
        <v>189</v>
      </c>
      <c r="L6" s="68"/>
      <c r="M6" s="68"/>
      <c r="N6" s="68"/>
      <c r="O6" s="68"/>
      <c r="P6" s="68"/>
      <c r="Q6" s="68"/>
    </row>
    <row r="7" spans="1:21" ht="39" customHeight="1">
      <c r="A7" s="68"/>
      <c r="C7" s="18" t="s">
        <v>13</v>
      </c>
      <c r="D7" s="3"/>
      <c r="E7" s="18" t="s">
        <v>254</v>
      </c>
      <c r="F7" s="3"/>
      <c r="G7" s="18" t="s">
        <v>255</v>
      </c>
      <c r="H7" s="3"/>
      <c r="I7" s="18" t="s">
        <v>256</v>
      </c>
      <c r="K7" s="18" t="s">
        <v>13</v>
      </c>
      <c r="L7" s="3"/>
      <c r="M7" s="18" t="s">
        <v>254</v>
      </c>
      <c r="N7" s="3"/>
      <c r="O7" s="18" t="s">
        <v>255</v>
      </c>
      <c r="P7" s="3"/>
      <c r="Q7" s="18" t="s">
        <v>256</v>
      </c>
    </row>
    <row r="8" spans="1:21" ht="21.75" customHeight="1">
      <c r="A8" s="5" t="s">
        <v>63</v>
      </c>
      <c r="C8" s="6">
        <v>1500000</v>
      </c>
      <c r="E8" s="6">
        <v>31272550878</v>
      </c>
      <c r="G8" s="6">
        <f>E8-I8</f>
        <v>28541529003</v>
      </c>
      <c r="I8" s="6">
        <v>2731021875</v>
      </c>
      <c r="K8" s="6">
        <v>1500000</v>
      </c>
      <c r="M8" s="6">
        <v>31272550878</v>
      </c>
      <c r="O8" s="6">
        <f>M8-Q8</f>
        <v>28541529003</v>
      </c>
      <c r="Q8" s="6">
        <v>2731021875</v>
      </c>
      <c r="R8" s="19"/>
      <c r="U8" s="63"/>
    </row>
    <row r="9" spans="1:21" ht="21.75" customHeight="1">
      <c r="A9" s="8" t="s">
        <v>29</v>
      </c>
      <c r="C9" s="9">
        <v>2612</v>
      </c>
      <c r="E9" s="58">
        <v>2658138264</v>
      </c>
      <c r="G9" s="58">
        <f t="shared" ref="G9:G38" si="0">E9-I9</f>
        <v>2642131876</v>
      </c>
      <c r="I9" s="9">
        <v>16006388</v>
      </c>
      <c r="K9" s="9">
        <v>29799</v>
      </c>
      <c r="M9" s="9">
        <v>30099273241</v>
      </c>
      <c r="O9" s="58">
        <f t="shared" ref="O9:O38" si="1">M9-Q9</f>
        <v>29918387185</v>
      </c>
      <c r="Q9" s="58">
        <v>180886056</v>
      </c>
      <c r="S9" s="63"/>
    </row>
    <row r="10" spans="1:21" ht="21.75" customHeight="1">
      <c r="A10" s="8" t="s">
        <v>24</v>
      </c>
      <c r="C10" s="9">
        <v>16431752</v>
      </c>
      <c r="E10" s="58">
        <v>306742108520</v>
      </c>
      <c r="G10" s="58">
        <f t="shared" si="0"/>
        <v>287540727799</v>
      </c>
      <c r="I10" s="9">
        <v>19201380721</v>
      </c>
      <c r="K10" s="9">
        <v>16431752</v>
      </c>
      <c r="M10" s="9">
        <v>306742108520</v>
      </c>
      <c r="O10" s="58">
        <f t="shared" si="1"/>
        <v>287540727799</v>
      </c>
      <c r="Q10" s="58">
        <v>19201380721</v>
      </c>
      <c r="S10" s="63"/>
    </row>
    <row r="11" spans="1:21" ht="21.75" customHeight="1">
      <c r="A11" s="8" t="s">
        <v>22</v>
      </c>
      <c r="C11" s="9">
        <v>25000000</v>
      </c>
      <c r="E11" s="58">
        <v>86196904138</v>
      </c>
      <c r="G11" s="58">
        <f t="shared" si="0"/>
        <v>85071485394</v>
      </c>
      <c r="I11" s="9">
        <v>1125418744</v>
      </c>
      <c r="K11" s="9">
        <v>25000000</v>
      </c>
      <c r="M11" s="9">
        <v>86196904138</v>
      </c>
      <c r="O11" s="58">
        <f t="shared" si="1"/>
        <v>85071485394</v>
      </c>
      <c r="Q11" s="58">
        <v>1125418744</v>
      </c>
      <c r="S11" s="63"/>
    </row>
    <row r="12" spans="1:21" ht="21.75" customHeight="1">
      <c r="A12" s="8" t="s">
        <v>21</v>
      </c>
      <c r="C12" s="9">
        <v>3593433</v>
      </c>
      <c r="E12" s="58">
        <v>7356988707</v>
      </c>
      <c r="G12" s="58">
        <f t="shared" si="0"/>
        <v>6142887044</v>
      </c>
      <c r="I12" s="9">
        <v>1214101663</v>
      </c>
      <c r="K12" s="9">
        <v>22113433</v>
      </c>
      <c r="M12" s="9">
        <v>52410633759</v>
      </c>
      <c r="O12" s="58">
        <f t="shared" si="1"/>
        <v>37716428552</v>
      </c>
      <c r="Q12" s="58">
        <v>14694205207</v>
      </c>
      <c r="S12" s="63"/>
    </row>
    <row r="13" spans="1:21" ht="21.75" customHeight="1">
      <c r="A13" s="8" t="s">
        <v>62</v>
      </c>
      <c r="C13" s="9">
        <v>1000000</v>
      </c>
      <c r="E13" s="58">
        <v>9679456566</v>
      </c>
      <c r="G13" s="58">
        <f t="shared" si="0"/>
        <v>9965081566</v>
      </c>
      <c r="I13" s="9">
        <v>-285625000</v>
      </c>
      <c r="K13" s="9">
        <v>1000000</v>
      </c>
      <c r="M13" s="9">
        <v>9679456566</v>
      </c>
      <c r="O13" s="58">
        <f t="shared" si="1"/>
        <v>9965081566</v>
      </c>
      <c r="Q13" s="58">
        <v>-285625000</v>
      </c>
      <c r="U13" s="63"/>
    </row>
    <row r="14" spans="1:21" ht="21.75" customHeight="1">
      <c r="A14" s="8" t="s">
        <v>65</v>
      </c>
      <c r="C14" s="9">
        <v>579746</v>
      </c>
      <c r="E14" s="58">
        <v>234278237554</v>
      </c>
      <c r="G14" s="58">
        <f t="shared" si="0"/>
        <v>211956386018</v>
      </c>
      <c r="I14" s="9">
        <v>22321851536</v>
      </c>
      <c r="K14" s="9">
        <v>579746</v>
      </c>
      <c r="M14" s="9">
        <v>234278237554</v>
      </c>
      <c r="O14" s="58">
        <f t="shared" si="1"/>
        <v>211956386018</v>
      </c>
      <c r="Q14" s="58">
        <v>22321851536</v>
      </c>
      <c r="U14" s="63"/>
    </row>
    <row r="15" spans="1:21" ht="21.75" customHeight="1">
      <c r="A15" s="8" t="s">
        <v>27</v>
      </c>
      <c r="C15" s="9">
        <v>8502639</v>
      </c>
      <c r="E15" s="58">
        <v>114852187204</v>
      </c>
      <c r="G15" s="58">
        <f t="shared" si="0"/>
        <v>134948338643</v>
      </c>
      <c r="I15" s="9">
        <v>-20096151439</v>
      </c>
      <c r="K15" s="9">
        <v>9171026</v>
      </c>
      <c r="M15" s="9">
        <v>125432845106</v>
      </c>
      <c r="O15" s="58">
        <f t="shared" si="1"/>
        <v>145537847522</v>
      </c>
      <c r="Q15" s="58">
        <v>-20105002416</v>
      </c>
      <c r="S15" s="63"/>
    </row>
    <row r="16" spans="1:21" ht="21.75" customHeight="1">
      <c r="A16" s="8" t="s">
        <v>57</v>
      </c>
      <c r="C16" s="9">
        <v>9571381</v>
      </c>
      <c r="E16" s="58">
        <v>207205682656</v>
      </c>
      <c r="G16" s="58">
        <f t="shared" si="0"/>
        <v>197517695743</v>
      </c>
      <c r="I16" s="9">
        <v>9687986913</v>
      </c>
      <c r="K16" s="9">
        <v>9571381</v>
      </c>
      <c r="M16" s="9">
        <v>207205682656</v>
      </c>
      <c r="O16" s="58">
        <f t="shared" si="1"/>
        <v>197517695743</v>
      </c>
      <c r="Q16" s="58">
        <v>9687986913</v>
      </c>
      <c r="U16" s="63"/>
    </row>
    <row r="17" spans="1:21" ht="21.75" customHeight="1">
      <c r="A17" s="8" t="s">
        <v>58</v>
      </c>
      <c r="C17" s="9">
        <v>13617000</v>
      </c>
      <c r="E17" s="58">
        <v>299270051670</v>
      </c>
      <c r="G17" s="58">
        <f t="shared" si="0"/>
        <v>287916125272</v>
      </c>
      <c r="I17" s="9">
        <v>11353926398</v>
      </c>
      <c r="K17" s="9">
        <v>13617000</v>
      </c>
      <c r="M17" s="9">
        <v>299270051670</v>
      </c>
      <c r="O17" s="58">
        <f t="shared" si="1"/>
        <v>287916125272</v>
      </c>
      <c r="Q17" s="58">
        <v>11353926398</v>
      </c>
      <c r="U17" s="63"/>
    </row>
    <row r="18" spans="1:21" ht="21.75" customHeight="1">
      <c r="A18" s="8" t="s">
        <v>69</v>
      </c>
      <c r="C18" s="9">
        <v>1000000</v>
      </c>
      <c r="E18" s="58">
        <v>20756585750</v>
      </c>
      <c r="G18" s="58">
        <f t="shared" si="0"/>
        <v>19802399437</v>
      </c>
      <c r="I18" s="9">
        <v>954186313</v>
      </c>
      <c r="K18" s="9">
        <v>1000000</v>
      </c>
      <c r="M18" s="9">
        <v>20756585750</v>
      </c>
      <c r="O18" s="58">
        <f t="shared" si="1"/>
        <v>19802399437</v>
      </c>
      <c r="Q18" s="58">
        <v>954186313</v>
      </c>
      <c r="U18" s="63"/>
    </row>
    <row r="19" spans="1:21" ht="21.75" customHeight="1">
      <c r="A19" s="8" t="s">
        <v>60</v>
      </c>
      <c r="C19" s="9">
        <v>1000000</v>
      </c>
      <c r="E19" s="58">
        <v>19493592646</v>
      </c>
      <c r="G19" s="58">
        <f t="shared" si="0"/>
        <v>15475138896</v>
      </c>
      <c r="I19" s="9">
        <v>4018453750</v>
      </c>
      <c r="K19" s="9">
        <v>1000000</v>
      </c>
      <c r="M19" s="9">
        <v>19493592646</v>
      </c>
      <c r="O19" s="58">
        <f t="shared" si="1"/>
        <v>15475138896</v>
      </c>
      <c r="Q19" s="58">
        <v>4018453750</v>
      </c>
      <c r="U19" s="63"/>
    </row>
    <row r="20" spans="1:21" ht="21.75" customHeight="1">
      <c r="A20" s="8" t="s">
        <v>75</v>
      </c>
      <c r="C20" s="9">
        <v>1822681</v>
      </c>
      <c r="E20" s="58">
        <v>50943933950</v>
      </c>
      <c r="G20" s="58">
        <f t="shared" si="0"/>
        <v>52424755591</v>
      </c>
      <c r="I20" s="9">
        <v>-1480821641</v>
      </c>
      <c r="K20" s="9">
        <v>1822681</v>
      </c>
      <c r="M20" s="9">
        <v>50943933950</v>
      </c>
      <c r="O20" s="58">
        <f t="shared" si="1"/>
        <v>52424755591</v>
      </c>
      <c r="Q20" s="58">
        <v>-1480821641</v>
      </c>
      <c r="U20" s="63"/>
    </row>
    <row r="21" spans="1:21" ht="21.75" customHeight="1">
      <c r="A21" s="8" t="s">
        <v>25</v>
      </c>
      <c r="C21" s="9">
        <v>84499999</v>
      </c>
      <c r="E21" s="58">
        <v>194293561491</v>
      </c>
      <c r="G21" s="58">
        <f t="shared" si="0"/>
        <v>198833415362</v>
      </c>
      <c r="I21" s="9">
        <v>-4539853871</v>
      </c>
      <c r="K21" s="9">
        <v>84500001</v>
      </c>
      <c r="M21" s="9">
        <v>194293561493</v>
      </c>
      <c r="O21" s="58">
        <f t="shared" si="1"/>
        <v>198833420123</v>
      </c>
      <c r="Q21" s="58">
        <v>-4539858630</v>
      </c>
      <c r="S21" s="63"/>
    </row>
    <row r="22" spans="1:21" ht="21.75" customHeight="1">
      <c r="A22" s="8" t="s">
        <v>26</v>
      </c>
      <c r="C22" s="9">
        <v>4000000</v>
      </c>
      <c r="E22" s="58">
        <v>67269848434</v>
      </c>
      <c r="G22" s="58">
        <f t="shared" si="0"/>
        <v>67739536434</v>
      </c>
      <c r="I22" s="9">
        <v>-469688000</v>
      </c>
      <c r="K22" s="9">
        <v>4000000</v>
      </c>
      <c r="M22" s="9">
        <v>67269848434</v>
      </c>
      <c r="O22" s="58">
        <f t="shared" si="1"/>
        <v>67739536434</v>
      </c>
      <c r="Q22" s="58">
        <v>-469688000</v>
      </c>
      <c r="S22" s="63"/>
    </row>
    <row r="23" spans="1:21" ht="21.75" customHeight="1">
      <c r="A23" s="8" t="s">
        <v>59</v>
      </c>
      <c r="C23" s="9">
        <v>2000000</v>
      </c>
      <c r="E23" s="58">
        <v>23703570000</v>
      </c>
      <c r="G23" s="58">
        <f t="shared" si="0"/>
        <v>26671792500</v>
      </c>
      <c r="I23" s="9">
        <v>-2968222500</v>
      </c>
      <c r="K23" s="9">
        <v>2000000</v>
      </c>
      <c r="M23" s="9">
        <v>23703570000</v>
      </c>
      <c r="O23" s="58">
        <f t="shared" si="1"/>
        <v>26671792500</v>
      </c>
      <c r="Q23" s="58">
        <v>-2968222500</v>
      </c>
      <c r="U23" s="63"/>
    </row>
    <row r="24" spans="1:21" ht="21.75" customHeight="1">
      <c r="A24" s="8" t="s">
        <v>19</v>
      </c>
      <c r="C24" s="9">
        <v>10000000</v>
      </c>
      <c r="E24" s="58">
        <v>30181035402</v>
      </c>
      <c r="G24" s="58">
        <f t="shared" si="0"/>
        <v>27817838171</v>
      </c>
      <c r="I24" s="9">
        <v>2363197231</v>
      </c>
      <c r="K24" s="9">
        <v>10000000</v>
      </c>
      <c r="M24" s="9">
        <v>30181035402</v>
      </c>
      <c r="O24" s="58">
        <f t="shared" si="1"/>
        <v>27817838171</v>
      </c>
      <c r="Q24" s="58">
        <v>2363197231</v>
      </c>
      <c r="S24" s="63"/>
    </row>
    <row r="25" spans="1:21" ht="21.75" customHeight="1">
      <c r="A25" s="8" t="s">
        <v>23</v>
      </c>
      <c r="C25" s="9">
        <v>30231848</v>
      </c>
      <c r="E25" s="58">
        <v>303288835404</v>
      </c>
      <c r="G25" s="58">
        <f t="shared" si="0"/>
        <v>275229666804</v>
      </c>
      <c r="I25" s="9">
        <v>28059168600</v>
      </c>
      <c r="K25" s="9">
        <v>30231848</v>
      </c>
      <c r="M25" s="9">
        <v>303288835404</v>
      </c>
      <c r="O25" s="58">
        <f t="shared" si="1"/>
        <v>275229666804</v>
      </c>
      <c r="Q25" s="58">
        <v>28059168600</v>
      </c>
      <c r="S25" s="63"/>
    </row>
    <row r="26" spans="1:21" ht="21.75" customHeight="1">
      <c r="A26" s="8" t="s">
        <v>194</v>
      </c>
      <c r="C26" s="9">
        <v>0</v>
      </c>
      <c r="E26" s="58">
        <v>0</v>
      </c>
      <c r="G26" s="58">
        <f t="shared" si="0"/>
        <v>0</v>
      </c>
      <c r="I26" s="9">
        <v>0</v>
      </c>
      <c r="K26" s="9">
        <v>32163634</v>
      </c>
      <c r="M26" s="9">
        <v>120314281476</v>
      </c>
      <c r="O26" s="58">
        <f t="shared" si="1"/>
        <v>84972730151</v>
      </c>
      <c r="Q26" s="58">
        <v>35341551325</v>
      </c>
      <c r="S26" s="63"/>
    </row>
    <row r="27" spans="1:21" ht="21.75" customHeight="1">
      <c r="A27" s="8" t="s">
        <v>203</v>
      </c>
      <c r="C27" s="9">
        <v>0</v>
      </c>
      <c r="E27" s="58">
        <v>0</v>
      </c>
      <c r="G27" s="58">
        <f t="shared" si="0"/>
        <v>0</v>
      </c>
      <c r="I27" s="9">
        <v>0</v>
      </c>
      <c r="K27" s="9">
        <v>66412351</v>
      </c>
      <c r="M27" s="9">
        <v>1038260145853</v>
      </c>
      <c r="O27" s="58">
        <f t="shared" si="1"/>
        <v>999999990442</v>
      </c>
      <c r="Q27" s="58">
        <v>38260155411</v>
      </c>
      <c r="U27" s="63"/>
    </row>
    <row r="28" spans="1:21" ht="21.75" customHeight="1">
      <c r="A28" s="8" t="s">
        <v>195</v>
      </c>
      <c r="C28" s="9">
        <v>0</v>
      </c>
      <c r="E28" s="58">
        <v>0</v>
      </c>
      <c r="G28" s="58">
        <f t="shared" si="0"/>
        <v>0</v>
      </c>
      <c r="I28" s="9">
        <v>0</v>
      </c>
      <c r="K28" s="9">
        <v>12083</v>
      </c>
      <c r="M28" s="9">
        <v>12761823827</v>
      </c>
      <c r="O28" s="58">
        <f t="shared" si="1"/>
        <v>12754157607</v>
      </c>
      <c r="Q28" s="58">
        <v>7666220</v>
      </c>
      <c r="S28" s="63"/>
    </row>
    <row r="29" spans="1:21" ht="21.75" customHeight="1">
      <c r="A29" s="8" t="s">
        <v>196</v>
      </c>
      <c r="C29" s="9">
        <v>0</v>
      </c>
      <c r="E29" s="58">
        <v>0</v>
      </c>
      <c r="G29" s="58">
        <f t="shared" si="0"/>
        <v>0</v>
      </c>
      <c r="I29" s="9">
        <v>0</v>
      </c>
      <c r="K29" s="9">
        <v>4692065</v>
      </c>
      <c r="M29" s="9">
        <v>8168481016</v>
      </c>
      <c r="O29" s="58">
        <f t="shared" si="1"/>
        <v>8096535341</v>
      </c>
      <c r="Q29" s="58">
        <v>71945675</v>
      </c>
      <c r="S29" s="63"/>
    </row>
    <row r="30" spans="1:21" ht="21.75" customHeight="1">
      <c r="A30" s="8" t="s">
        <v>197</v>
      </c>
      <c r="C30" s="9">
        <v>0</v>
      </c>
      <c r="E30" s="58">
        <v>0</v>
      </c>
      <c r="G30" s="58">
        <f t="shared" si="0"/>
        <v>0</v>
      </c>
      <c r="I30" s="9">
        <v>0</v>
      </c>
      <c r="K30" s="9">
        <v>6100000</v>
      </c>
      <c r="M30" s="9">
        <v>227202727424</v>
      </c>
      <c r="O30" s="58">
        <f t="shared" si="1"/>
        <v>163409244424</v>
      </c>
      <c r="Q30" s="58">
        <v>63793483000</v>
      </c>
      <c r="S30" s="63"/>
    </row>
    <row r="31" spans="1:21" ht="21.75" customHeight="1">
      <c r="A31" s="8" t="s">
        <v>198</v>
      </c>
      <c r="C31" s="9">
        <v>0</v>
      </c>
      <c r="E31" s="58">
        <v>0</v>
      </c>
      <c r="G31" s="58">
        <f t="shared" si="0"/>
        <v>0</v>
      </c>
      <c r="I31" s="9">
        <v>0</v>
      </c>
      <c r="K31" s="9">
        <v>254967133</v>
      </c>
      <c r="M31" s="9">
        <v>156198473165</v>
      </c>
      <c r="O31" s="58">
        <f t="shared" si="1"/>
        <v>113289485562</v>
      </c>
      <c r="Q31" s="58">
        <v>42908987603</v>
      </c>
      <c r="S31" s="63"/>
    </row>
    <row r="32" spans="1:21" ht="21.75" customHeight="1">
      <c r="A32" s="8" t="s">
        <v>260</v>
      </c>
      <c r="C32" s="9">
        <v>0</v>
      </c>
      <c r="E32" s="58">
        <v>0</v>
      </c>
      <c r="G32" s="58">
        <f t="shared" si="0"/>
        <v>0</v>
      </c>
      <c r="I32" s="9">
        <v>0</v>
      </c>
      <c r="K32" s="9">
        <v>0</v>
      </c>
      <c r="M32" s="9">
        <v>0</v>
      </c>
      <c r="O32" s="58">
        <f t="shared" si="1"/>
        <v>-40021169999</v>
      </c>
      <c r="Q32" s="58">
        <v>40021169999</v>
      </c>
      <c r="S32" s="63"/>
    </row>
    <row r="33" spans="1:23" ht="21.75" customHeight="1">
      <c r="A33" s="8" t="s">
        <v>204</v>
      </c>
      <c r="C33" s="9">
        <v>0</v>
      </c>
      <c r="E33" s="58">
        <v>0</v>
      </c>
      <c r="G33" s="58">
        <f t="shared" si="0"/>
        <v>0</v>
      </c>
      <c r="I33" s="9">
        <v>0</v>
      </c>
      <c r="K33" s="9">
        <v>43978468</v>
      </c>
      <c r="M33" s="9">
        <v>1038203212353</v>
      </c>
      <c r="O33" s="58">
        <f t="shared" si="1"/>
        <v>999999996771</v>
      </c>
      <c r="Q33" s="58">
        <v>38203215582</v>
      </c>
      <c r="U33" s="63"/>
    </row>
    <row r="34" spans="1:23" ht="21.75" customHeight="1">
      <c r="A34" s="8" t="s">
        <v>199</v>
      </c>
      <c r="C34" s="9">
        <v>0</v>
      </c>
      <c r="E34" s="58">
        <v>0</v>
      </c>
      <c r="G34" s="58">
        <f t="shared" si="0"/>
        <v>0</v>
      </c>
      <c r="I34" s="9">
        <v>0</v>
      </c>
      <c r="K34" s="9">
        <v>130000000</v>
      </c>
      <c r="M34" s="9">
        <v>217867812548</v>
      </c>
      <c r="O34" s="58">
        <f t="shared" si="1"/>
        <v>167955135076</v>
      </c>
      <c r="Q34" s="58">
        <v>49912677472</v>
      </c>
      <c r="S34" s="63"/>
    </row>
    <row r="35" spans="1:23" ht="21.75" customHeight="1">
      <c r="A35" s="8" t="s">
        <v>131</v>
      </c>
      <c r="C35" s="9">
        <v>67720</v>
      </c>
      <c r="E35" s="58">
        <v>59978170032</v>
      </c>
      <c r="G35" s="58">
        <f t="shared" si="0"/>
        <v>67058122042</v>
      </c>
      <c r="I35" s="9">
        <v>-7079952010</v>
      </c>
      <c r="K35" s="9">
        <v>67720</v>
      </c>
      <c r="M35" s="9">
        <v>0</v>
      </c>
      <c r="O35" s="58">
        <f t="shared" si="1"/>
        <v>7079952010</v>
      </c>
      <c r="Q35" s="58">
        <v>-7079952010</v>
      </c>
      <c r="W35" s="63"/>
    </row>
    <row r="36" spans="1:23" ht="21.75" customHeight="1">
      <c r="A36" s="8" t="s">
        <v>210</v>
      </c>
      <c r="C36" s="9">
        <v>0</v>
      </c>
      <c r="E36" s="58">
        <v>0</v>
      </c>
      <c r="G36" s="58">
        <f t="shared" si="0"/>
        <v>0</v>
      </c>
      <c r="I36" s="9">
        <v>0</v>
      </c>
      <c r="K36" s="9">
        <v>1000000</v>
      </c>
      <c r="M36" s="9">
        <v>0</v>
      </c>
      <c r="O36" s="58">
        <f t="shared" si="1"/>
        <v>-14278694375</v>
      </c>
      <c r="Q36" s="58">
        <v>14278694375</v>
      </c>
      <c r="W36" s="63"/>
    </row>
    <row r="37" spans="1:23" ht="21.75" customHeight="1">
      <c r="A37" s="8" t="s">
        <v>211</v>
      </c>
      <c r="C37" s="9">
        <v>0</v>
      </c>
      <c r="E37" s="58">
        <v>0</v>
      </c>
      <c r="G37" s="58">
        <f t="shared" si="0"/>
        <v>0</v>
      </c>
      <c r="I37" s="9">
        <v>0</v>
      </c>
      <c r="K37" s="9">
        <v>350000</v>
      </c>
      <c r="M37" s="9">
        <v>0</v>
      </c>
      <c r="O37" s="58">
        <f t="shared" si="1"/>
        <v>-63437500</v>
      </c>
      <c r="Q37" s="58">
        <v>63437500</v>
      </c>
      <c r="T37" s="57"/>
      <c r="V37" s="57"/>
      <c r="W37" s="63"/>
    </row>
    <row r="38" spans="1:23" ht="21.75" customHeight="1">
      <c r="A38" s="11" t="s">
        <v>212</v>
      </c>
      <c r="C38" s="13">
        <v>0</v>
      </c>
      <c r="E38" s="58">
        <v>0</v>
      </c>
      <c r="G38" s="58">
        <f t="shared" si="0"/>
        <v>0</v>
      </c>
      <c r="I38" s="13">
        <v>0</v>
      </c>
      <c r="K38" s="13">
        <v>2050000</v>
      </c>
      <c r="M38" s="13">
        <v>0</v>
      </c>
      <c r="O38" s="58">
        <f t="shared" si="1"/>
        <v>49267345062</v>
      </c>
      <c r="Q38" s="58">
        <v>-49267345062</v>
      </c>
      <c r="T38" s="57"/>
      <c r="V38" s="57"/>
      <c r="W38" s="63"/>
    </row>
    <row r="39" spans="1:23" ht="21.75" customHeight="1" thickBot="1">
      <c r="A39" s="15" t="s">
        <v>30</v>
      </c>
      <c r="C39" s="16">
        <v>214420811</v>
      </c>
      <c r="E39" s="16">
        <f>SUM(E8:E38)</f>
        <v>2069421439266</v>
      </c>
      <c r="G39" s="16">
        <f>SUM(G8:G38)</f>
        <v>2003295053595</v>
      </c>
      <c r="I39" s="16">
        <f>SUM(I8:I38)</f>
        <v>66126385671</v>
      </c>
      <c r="K39" s="16">
        <v>775362121</v>
      </c>
      <c r="M39" s="16">
        <f>SUM(M8:M38)</f>
        <v>4911495664829</v>
      </c>
      <c r="O39" s="16">
        <f>SUM(O8:O38)</f>
        <v>4558137512582</v>
      </c>
      <c r="Q39" s="16">
        <f>SUM(Q8:Q38)</f>
        <v>353358152247</v>
      </c>
      <c r="S39" s="63"/>
      <c r="T39" s="57"/>
      <c r="U39" s="63"/>
      <c r="V39" s="57"/>
      <c r="W39" s="63"/>
    </row>
    <row r="40" spans="1:23" ht="19.5" thickTop="1">
      <c r="T40" s="57"/>
      <c r="V40" s="57"/>
    </row>
    <row r="41" spans="1:23">
      <c r="I41" s="19">
        <f>I39-'درآمد سرمایه گذاری در سهام'!H27-'درآمد سرمایه گذاری در اوراق به'!H31-'درآمد سرمایه گذاری در صندوق'!H35</f>
        <v>0</v>
      </c>
      <c r="M41" s="64"/>
      <c r="Q41" s="19">
        <f>Q39-'درآمد سرمایه گذاری در اوراق به'!P31-'درآمد سرمایه گذاری در صندوق'!R35-'درآمد سرمایه گذاری در سهام'!R27</f>
        <v>0</v>
      </c>
      <c r="U41" s="63"/>
    </row>
    <row r="42" spans="1:23">
      <c r="M42" s="19"/>
      <c r="Q42" s="19"/>
      <c r="R42" s="25"/>
    </row>
    <row r="45" spans="1:23">
      <c r="S45" s="63"/>
    </row>
    <row r="46" spans="1:23">
      <c r="S46" s="63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rightToLeft="1" workbookViewId="0">
      <selection activeCell="A25" sqref="A25"/>
    </sheetView>
  </sheetViews>
  <sheetFormatPr defaultRowHeight="12.75"/>
  <sheetData/>
  <pageMargins left="0.39" right="0.39" top="0.39" bottom="0.39" header="0" footer="0"/>
  <pageSetup paperSize="0" fitToHeight="0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R64"/>
  <sheetViews>
    <sheetView rightToLeft="1" tabSelected="1" topLeftCell="A19" workbookViewId="0">
      <selection activeCell="C59" sqref="C59"/>
    </sheetView>
  </sheetViews>
  <sheetFormatPr defaultRowHeight="18.75"/>
  <cols>
    <col min="1" max="1" width="40.28515625" customWidth="1"/>
    <col min="2" max="2" width="1.28515625" customWidth="1"/>
    <col min="3" max="3" width="15.7109375" customWidth="1"/>
    <col min="4" max="4" width="1.28515625" customWidth="1"/>
    <col min="5" max="5" width="19" customWidth="1"/>
    <col min="6" max="6" width="1.28515625" customWidth="1"/>
    <col min="7" max="7" width="20.5703125" customWidth="1"/>
    <col min="8" max="8" width="1.28515625" customWidth="1"/>
    <col min="9" max="9" width="17.85546875" customWidth="1"/>
    <col min="10" max="10" width="1.28515625" customWidth="1"/>
    <col min="11" max="11" width="15.5703125" customWidth="1"/>
    <col min="12" max="12" width="1.28515625" customWidth="1"/>
    <col min="13" max="13" width="18.7109375" customWidth="1"/>
    <col min="14" max="14" width="1.28515625" customWidth="1"/>
    <col min="15" max="15" width="20.140625" customWidth="1"/>
    <col min="16" max="16" width="1.28515625" customWidth="1"/>
    <col min="17" max="17" width="21.5703125" customWidth="1"/>
    <col min="18" max="18" width="17.85546875" style="27" customWidth="1"/>
  </cols>
  <sheetData>
    <row r="1" spans="1:17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21.75" customHeight="1">
      <c r="A2" s="65" t="s">
        <v>169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14.45" customHeight="1"/>
    <row r="5" spans="1:17" ht="14.45" customHeight="1">
      <c r="A5" s="67" t="s">
        <v>257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7" ht="14.45" customHeight="1">
      <c r="A6" s="68" t="s">
        <v>172</v>
      </c>
      <c r="C6" s="68" t="s">
        <v>188</v>
      </c>
      <c r="D6" s="68"/>
      <c r="E6" s="68"/>
      <c r="F6" s="68"/>
      <c r="G6" s="68"/>
      <c r="H6" s="68"/>
      <c r="I6" s="68"/>
      <c r="K6" s="68" t="s">
        <v>189</v>
      </c>
      <c r="L6" s="68"/>
      <c r="M6" s="68"/>
      <c r="N6" s="68"/>
      <c r="O6" s="68"/>
      <c r="P6" s="68"/>
      <c r="Q6" s="68"/>
    </row>
    <row r="7" spans="1:17" ht="40.5" customHeight="1">
      <c r="A7" s="68"/>
      <c r="C7" s="18" t="s">
        <v>13</v>
      </c>
      <c r="D7" s="3"/>
      <c r="E7" s="18" t="s">
        <v>15</v>
      </c>
      <c r="F7" s="3"/>
      <c r="G7" s="18" t="s">
        <v>255</v>
      </c>
      <c r="H7" s="3"/>
      <c r="I7" s="18" t="s">
        <v>258</v>
      </c>
      <c r="K7" s="18" t="s">
        <v>13</v>
      </c>
      <c r="L7" s="3"/>
      <c r="M7" s="18" t="s">
        <v>15</v>
      </c>
      <c r="N7" s="3"/>
      <c r="O7" s="18" t="s">
        <v>255</v>
      </c>
      <c r="P7" s="3"/>
      <c r="Q7" s="18" t="s">
        <v>258</v>
      </c>
    </row>
    <row r="8" spans="1:17" ht="21.75" customHeight="1">
      <c r="A8" s="5" t="s">
        <v>70</v>
      </c>
      <c r="C8" s="6">
        <v>9668000</v>
      </c>
      <c r="E8" s="6">
        <v>310881980734</v>
      </c>
      <c r="G8" s="6">
        <v>333565144452</v>
      </c>
      <c r="I8" s="6">
        <v>-22683163718</v>
      </c>
      <c r="K8" s="6">
        <v>9668000</v>
      </c>
      <c r="M8" s="6">
        <v>310881980734.5</v>
      </c>
      <c r="O8" s="6">
        <v>300403809407</v>
      </c>
      <c r="Q8" s="6">
        <f>M8-O8</f>
        <v>10478171327.5</v>
      </c>
    </row>
    <row r="9" spans="1:17" ht="21.75" customHeight="1">
      <c r="A9" s="8" t="s">
        <v>72</v>
      </c>
      <c r="C9" s="9">
        <v>10000000</v>
      </c>
      <c r="E9" s="9">
        <v>133719606000</v>
      </c>
      <c r="G9" s="9">
        <v>142389980000</v>
      </c>
      <c r="I9" s="9">
        <v>-7870000000</v>
      </c>
      <c r="K9" s="9">
        <v>10000000</v>
      </c>
      <c r="M9" s="9">
        <v>134519980000</v>
      </c>
      <c r="O9" s="9">
        <v>150490000000</v>
      </c>
      <c r="Q9" s="58">
        <f t="shared" ref="Q9:Q58" si="0">M9-O9</f>
        <v>-15970020000</v>
      </c>
    </row>
    <row r="10" spans="1:17" ht="21.75" customHeight="1">
      <c r="A10" s="8" t="s">
        <v>74</v>
      </c>
      <c r="C10" s="9">
        <v>21564</v>
      </c>
      <c r="E10" s="9">
        <v>88018986384</v>
      </c>
      <c r="G10" s="9">
        <v>92890035216</v>
      </c>
      <c r="I10" s="9">
        <v>-4871048832</v>
      </c>
      <c r="K10" s="9">
        <v>21564</v>
      </c>
      <c r="M10" s="9">
        <v>88018986384</v>
      </c>
      <c r="O10" s="9">
        <v>83544521076</v>
      </c>
      <c r="Q10" s="58">
        <f t="shared" si="0"/>
        <v>4474465308</v>
      </c>
    </row>
    <row r="11" spans="1:17" ht="21.75" customHeight="1">
      <c r="A11" s="8" t="s">
        <v>71</v>
      </c>
      <c r="C11" s="9">
        <v>15984000</v>
      </c>
      <c r="E11" s="9">
        <v>218002334445</v>
      </c>
      <c r="G11" s="9">
        <v>237112462188</v>
      </c>
      <c r="I11" s="9">
        <v>-19110127743</v>
      </c>
      <c r="K11" s="9">
        <v>15984000</v>
      </c>
      <c r="M11" s="9">
        <v>218002334445</v>
      </c>
      <c r="O11" s="9">
        <v>227067997557</v>
      </c>
      <c r="Q11" s="58">
        <f t="shared" si="0"/>
        <v>-9065663112</v>
      </c>
    </row>
    <row r="12" spans="1:17" ht="21.75" customHeight="1">
      <c r="A12" s="8" t="s">
        <v>24</v>
      </c>
      <c r="C12" s="9">
        <v>13000000</v>
      </c>
      <c r="E12" s="9">
        <v>234546097500</v>
      </c>
      <c r="G12" s="9">
        <v>322276677516</v>
      </c>
      <c r="I12" s="9">
        <v>-87730580016</v>
      </c>
      <c r="K12" s="9">
        <v>13000000</v>
      </c>
      <c r="M12" s="9">
        <v>234546097500</v>
      </c>
      <c r="O12" s="9">
        <v>230410849658</v>
      </c>
      <c r="Q12" s="58">
        <f t="shared" si="0"/>
        <v>4135247842</v>
      </c>
    </row>
    <row r="13" spans="1:17" ht="21.75" customHeight="1">
      <c r="A13" s="8" t="s">
        <v>77</v>
      </c>
      <c r="C13" s="9">
        <v>19960000</v>
      </c>
      <c r="E13" s="9">
        <v>257178237750</v>
      </c>
      <c r="G13" s="9">
        <v>278709439050</v>
      </c>
      <c r="I13" s="9">
        <v>-21531201300</v>
      </c>
      <c r="K13" s="9">
        <v>19960000</v>
      </c>
      <c r="M13" s="9">
        <v>257178237750</v>
      </c>
      <c r="O13" s="9">
        <v>300311688844</v>
      </c>
      <c r="Q13" s="58">
        <f t="shared" si="0"/>
        <v>-43133451094</v>
      </c>
    </row>
    <row r="14" spans="1:17" ht="21.75" customHeight="1">
      <c r="A14" s="8" t="s">
        <v>64</v>
      </c>
      <c r="C14" s="9">
        <v>4400000</v>
      </c>
      <c r="E14" s="9">
        <v>90136835250</v>
      </c>
      <c r="G14" s="9">
        <v>96227993400</v>
      </c>
      <c r="I14" s="9">
        <v>-6091158150</v>
      </c>
      <c r="K14" s="9">
        <v>4400000</v>
      </c>
      <c r="M14" s="9">
        <v>90136835250</v>
      </c>
      <c r="O14" s="9">
        <v>100092773053</v>
      </c>
      <c r="Q14" s="58">
        <f t="shared" si="0"/>
        <v>-9955937803</v>
      </c>
    </row>
    <row r="15" spans="1:17" ht="21.75" customHeight="1">
      <c r="A15" s="8" t="s">
        <v>22</v>
      </c>
      <c r="C15" s="9">
        <v>10500000</v>
      </c>
      <c r="E15" s="9">
        <v>35925961050</v>
      </c>
      <c r="G15" s="9">
        <v>56104181994</v>
      </c>
      <c r="I15" s="9">
        <v>-20178220944</v>
      </c>
      <c r="K15" s="9">
        <v>10500000</v>
      </c>
      <c r="M15" s="9">
        <v>35925961050</v>
      </c>
      <c r="O15" s="9">
        <v>36166024119</v>
      </c>
      <c r="Q15" s="58">
        <f t="shared" si="0"/>
        <v>-240063069</v>
      </c>
    </row>
    <row r="16" spans="1:17" ht="21.75" customHeight="1">
      <c r="A16" s="8" t="s">
        <v>67</v>
      </c>
      <c r="C16" s="9">
        <v>2000000</v>
      </c>
      <c r="E16" s="9">
        <v>19976250000</v>
      </c>
      <c r="G16" s="9">
        <v>19976250000</v>
      </c>
      <c r="I16" s="9">
        <v>0</v>
      </c>
      <c r="K16" s="9">
        <v>2000000</v>
      </c>
      <c r="M16" s="9">
        <v>19976250000</v>
      </c>
      <c r="O16" s="9">
        <v>20023200000</v>
      </c>
      <c r="Q16" s="58">
        <f t="shared" si="0"/>
        <v>-46950000</v>
      </c>
    </row>
    <row r="17" spans="1:17" ht="21.75" customHeight="1">
      <c r="A17" s="8" t="s">
        <v>73</v>
      </c>
      <c r="C17" s="9">
        <v>4045389</v>
      </c>
      <c r="E17" s="9">
        <v>186331834193</v>
      </c>
      <c r="G17" s="9">
        <v>201686893984</v>
      </c>
      <c r="I17" s="9">
        <v>-14239769280</v>
      </c>
      <c r="K17" s="9">
        <v>4045389</v>
      </c>
      <c r="M17" s="9">
        <v>187447124704</v>
      </c>
      <c r="O17" s="9">
        <v>199999986771</v>
      </c>
      <c r="Q17" s="58">
        <f t="shared" si="0"/>
        <v>-12552862067</v>
      </c>
    </row>
    <row r="18" spans="1:17" ht="21.75" customHeight="1">
      <c r="A18" s="8" t="s">
        <v>76</v>
      </c>
      <c r="C18" s="9">
        <v>67248</v>
      </c>
      <c r="E18" s="9">
        <v>197451775313</v>
      </c>
      <c r="G18" s="9">
        <v>225653468416</v>
      </c>
      <c r="I18" s="9">
        <v>-27019842912</v>
      </c>
      <c r="K18" s="9">
        <v>67248</v>
      </c>
      <c r="M18" s="9">
        <v>198633625504</v>
      </c>
      <c r="O18" s="9">
        <v>193142288320</v>
      </c>
      <c r="Q18" s="58">
        <f t="shared" si="0"/>
        <v>5491337184</v>
      </c>
    </row>
    <row r="19" spans="1:17" ht="21.75" customHeight="1">
      <c r="A19" s="8" t="s">
        <v>79</v>
      </c>
      <c r="C19" s="9">
        <v>10000</v>
      </c>
      <c r="E19" s="9">
        <v>12797730000</v>
      </c>
      <c r="G19" s="9">
        <v>14243990000</v>
      </c>
      <c r="I19" s="9">
        <v>-1446260000</v>
      </c>
      <c r="K19" s="9">
        <v>10000</v>
      </c>
      <c r="M19" s="9">
        <v>12797730000</v>
      </c>
      <c r="O19" s="9">
        <v>13103310000</v>
      </c>
      <c r="Q19" s="58">
        <f t="shared" si="0"/>
        <v>-305580000</v>
      </c>
    </row>
    <row r="20" spans="1:17" ht="21.75" customHeight="1">
      <c r="A20" s="8" t="s">
        <v>20</v>
      </c>
      <c r="C20" s="9">
        <v>18000000</v>
      </c>
      <c r="E20" s="9">
        <v>65112263100</v>
      </c>
      <c r="G20" s="9">
        <v>72287316000</v>
      </c>
      <c r="I20" s="9">
        <v>-7175052900</v>
      </c>
      <c r="K20" s="9">
        <v>18000000</v>
      </c>
      <c r="M20" s="9">
        <v>65112263100</v>
      </c>
      <c r="O20" s="9">
        <v>73589520809</v>
      </c>
      <c r="Q20" s="58">
        <f t="shared" si="0"/>
        <v>-8477257709</v>
      </c>
    </row>
    <row r="21" spans="1:17" ht="21.75" customHeight="1">
      <c r="A21" s="8" t="s">
        <v>66</v>
      </c>
      <c r="C21" s="9">
        <v>1310000</v>
      </c>
      <c r="E21" s="9">
        <v>19061417655</v>
      </c>
      <c r="G21" s="9">
        <v>20020507381</v>
      </c>
      <c r="I21" s="9">
        <v>-959089726</v>
      </c>
      <c r="K21" s="9">
        <v>1310000</v>
      </c>
      <c r="M21" s="9">
        <v>19061417655</v>
      </c>
      <c r="O21" s="9">
        <v>19921982723</v>
      </c>
      <c r="Q21" s="58">
        <f t="shared" si="0"/>
        <v>-860565068</v>
      </c>
    </row>
    <row r="22" spans="1:17" ht="21.75" customHeight="1">
      <c r="A22" s="8" t="s">
        <v>68</v>
      </c>
      <c r="C22" s="9">
        <v>36800000</v>
      </c>
      <c r="E22" s="9">
        <v>1015490347520</v>
      </c>
      <c r="G22" s="9">
        <v>912426972160</v>
      </c>
      <c r="I22" s="9">
        <v>103063375360</v>
      </c>
      <c r="K22" s="9">
        <v>36800000</v>
      </c>
      <c r="M22" s="9">
        <v>1015490347520</v>
      </c>
      <c r="O22" s="9">
        <v>1079482264960</v>
      </c>
      <c r="Q22" s="58">
        <f t="shared" si="0"/>
        <v>-63991917440</v>
      </c>
    </row>
    <row r="23" spans="1:17" ht="21.75" customHeight="1">
      <c r="A23" s="8" t="s">
        <v>57</v>
      </c>
      <c r="C23" s="9">
        <v>16000000</v>
      </c>
      <c r="E23" s="9">
        <v>345029790000</v>
      </c>
      <c r="G23" s="9">
        <v>389432363869</v>
      </c>
      <c r="I23" s="9">
        <v>-44402573870</v>
      </c>
      <c r="K23" s="9">
        <v>16000000</v>
      </c>
      <c r="M23" s="9">
        <v>345029790000</v>
      </c>
      <c r="O23" s="9">
        <v>331005075734</v>
      </c>
      <c r="Q23" s="58">
        <f t="shared" si="0"/>
        <v>14024714266</v>
      </c>
    </row>
    <row r="24" spans="1:17" ht="21.75" customHeight="1">
      <c r="A24" s="8" t="s">
        <v>58</v>
      </c>
      <c r="C24" s="9">
        <v>20431000</v>
      </c>
      <c r="E24" s="9">
        <v>453029587762</v>
      </c>
      <c r="G24" s="9">
        <v>513950021198</v>
      </c>
      <c r="I24" s="9">
        <v>-60920433436</v>
      </c>
      <c r="K24" s="9">
        <v>20431000</v>
      </c>
      <c r="M24" s="9">
        <v>453029587762.5</v>
      </c>
      <c r="O24" s="9">
        <v>433059454490</v>
      </c>
      <c r="Q24" s="58">
        <f t="shared" si="0"/>
        <v>19970133272.5</v>
      </c>
    </row>
    <row r="25" spans="1:17" ht="21.75" customHeight="1">
      <c r="A25" s="8" t="s">
        <v>56</v>
      </c>
      <c r="C25" s="9">
        <v>6900000</v>
      </c>
      <c r="E25" s="9">
        <v>69262652812</v>
      </c>
      <c r="G25" s="9">
        <v>74431507500</v>
      </c>
      <c r="I25" s="9">
        <v>-5168854688</v>
      </c>
      <c r="K25" s="9">
        <v>6900000</v>
      </c>
      <c r="M25" s="9">
        <v>69262652812.5</v>
      </c>
      <c r="O25" s="9">
        <v>67862570097</v>
      </c>
      <c r="Q25" s="58">
        <f t="shared" si="0"/>
        <v>1400082715.5</v>
      </c>
    </row>
    <row r="26" spans="1:17" ht="21.75" customHeight="1">
      <c r="A26" s="8" t="s">
        <v>69</v>
      </c>
      <c r="C26" s="9">
        <v>1783000</v>
      </c>
      <c r="E26" s="9">
        <v>37042359900</v>
      </c>
      <c r="G26" s="9">
        <v>41857419475</v>
      </c>
      <c r="I26" s="9">
        <v>-4815059575</v>
      </c>
      <c r="K26" s="9">
        <v>1783000</v>
      </c>
      <c r="M26" s="9">
        <v>37042359900</v>
      </c>
      <c r="O26" s="9">
        <v>35395783806</v>
      </c>
      <c r="Q26" s="58">
        <f t="shared" si="0"/>
        <v>1646576094</v>
      </c>
    </row>
    <row r="27" spans="1:17" ht="21.75" customHeight="1">
      <c r="A27" s="8" t="s">
        <v>61</v>
      </c>
      <c r="C27" s="9">
        <v>4000000</v>
      </c>
      <c r="E27" s="9">
        <v>36836205000</v>
      </c>
      <c r="G27" s="9">
        <v>39233355000</v>
      </c>
      <c r="I27" s="9">
        <v>-2397150000</v>
      </c>
      <c r="K27" s="9">
        <v>4000000</v>
      </c>
      <c r="M27" s="9">
        <v>36836205000</v>
      </c>
      <c r="O27" s="9">
        <v>40046400000</v>
      </c>
      <c r="Q27" s="58">
        <f t="shared" si="0"/>
        <v>-3210195000</v>
      </c>
    </row>
    <row r="28" spans="1:17" ht="21.75" customHeight="1">
      <c r="A28" s="8" t="s">
        <v>78</v>
      </c>
      <c r="C28" s="9">
        <v>130571</v>
      </c>
      <c r="E28" s="9">
        <v>126794364396</v>
      </c>
      <c r="G28" s="9">
        <v>133641748778</v>
      </c>
      <c r="I28" s="9">
        <v>-6847404382</v>
      </c>
      <c r="K28" s="9">
        <v>130571</v>
      </c>
      <c r="M28" s="9">
        <v>126794344396</v>
      </c>
      <c r="O28" s="9">
        <v>121341438294</v>
      </c>
      <c r="Q28" s="58">
        <f t="shared" si="0"/>
        <v>5452906102</v>
      </c>
    </row>
    <row r="29" spans="1:17" ht="21.75" customHeight="1">
      <c r="A29" s="8" t="s">
        <v>75</v>
      </c>
      <c r="C29" s="9">
        <v>10680000</v>
      </c>
      <c r="E29" s="9">
        <v>298506000000</v>
      </c>
      <c r="G29" s="9">
        <v>318817351342</v>
      </c>
      <c r="I29" s="9">
        <v>-20311351342</v>
      </c>
      <c r="K29" s="9">
        <v>10680000</v>
      </c>
      <c r="M29" s="9">
        <v>298506000000</v>
      </c>
      <c r="O29" s="9">
        <v>307182874970</v>
      </c>
      <c r="Q29" s="58">
        <f t="shared" si="0"/>
        <v>-8676874970</v>
      </c>
    </row>
    <row r="30" spans="1:17" ht="21.75" customHeight="1">
      <c r="A30" s="8" t="s">
        <v>279</v>
      </c>
      <c r="C30" s="9">
        <v>1500000</v>
      </c>
      <c r="E30" s="9">
        <f>31309775439-37224561</f>
        <v>31272550878</v>
      </c>
      <c r="G30" s="9">
        <f>E30-I30</f>
        <v>36516316503</v>
      </c>
      <c r="I30" s="9">
        <v>-5243765625</v>
      </c>
      <c r="K30" s="9">
        <v>0</v>
      </c>
      <c r="M30" s="9">
        <v>0</v>
      </c>
      <c r="O30" s="9">
        <v>0</v>
      </c>
      <c r="Q30" s="58">
        <f t="shared" si="0"/>
        <v>0</v>
      </c>
    </row>
    <row r="31" spans="1:17" ht="21.75" customHeight="1">
      <c r="A31" s="8" t="s">
        <v>280</v>
      </c>
      <c r="C31" s="9">
        <v>2000000</v>
      </c>
      <c r="E31" s="9">
        <f>23731785000-28215000</f>
        <v>23703570000</v>
      </c>
      <c r="G31" s="9">
        <f>E31-I31</f>
        <v>22105470000</v>
      </c>
      <c r="I31" s="9">
        <v>1598100000</v>
      </c>
      <c r="K31" s="9">
        <v>0</v>
      </c>
      <c r="M31" s="9">
        <v>0</v>
      </c>
      <c r="O31" s="9">
        <v>0</v>
      </c>
      <c r="Q31" s="58">
        <f t="shared" si="0"/>
        <v>0</v>
      </c>
    </row>
    <row r="32" spans="1:17" ht="21.75" customHeight="1">
      <c r="A32" s="8" t="s">
        <v>281</v>
      </c>
      <c r="C32" s="9">
        <v>1000000</v>
      </c>
      <c r="E32" s="9">
        <f>19516796323-23203677</f>
        <v>19493592646</v>
      </c>
      <c r="G32" s="9">
        <f>E32-I32</f>
        <v>24517619521</v>
      </c>
      <c r="I32" s="9">
        <v>-5024026875</v>
      </c>
      <c r="K32" s="9">
        <v>0</v>
      </c>
      <c r="M32" s="9">
        <v>0</v>
      </c>
      <c r="O32" s="9">
        <v>0</v>
      </c>
      <c r="Q32" s="58">
        <f t="shared" si="0"/>
        <v>0</v>
      </c>
    </row>
    <row r="33" spans="1:17" ht="21.75" customHeight="1">
      <c r="A33" s="8" t="s">
        <v>282</v>
      </c>
      <c r="C33" s="9">
        <v>1000000</v>
      </c>
      <c r="E33" s="9">
        <f>9690978283-11521717</f>
        <v>9679456566</v>
      </c>
      <c r="G33" s="9">
        <f>E33-I33</f>
        <v>10528447191</v>
      </c>
      <c r="I33" s="9">
        <v>-848990625</v>
      </c>
      <c r="K33" s="9">
        <v>0</v>
      </c>
      <c r="M33" s="9">
        <v>0</v>
      </c>
      <c r="O33" s="9">
        <v>0</v>
      </c>
      <c r="Q33" s="58">
        <f t="shared" si="0"/>
        <v>0</v>
      </c>
    </row>
    <row r="34" spans="1:17" ht="21.75" customHeight="1">
      <c r="A34" s="8" t="s">
        <v>283</v>
      </c>
      <c r="C34" s="9">
        <v>579746</v>
      </c>
      <c r="E34" s="9">
        <f>234557105268-278867714</f>
        <v>234278237554</v>
      </c>
      <c r="G34" s="9">
        <f>E34-I34</f>
        <v>272148601430</v>
      </c>
      <c r="I34" s="9">
        <v>-37870363876</v>
      </c>
      <c r="K34" s="9">
        <v>0</v>
      </c>
      <c r="M34" s="9">
        <v>0</v>
      </c>
      <c r="O34" s="9">
        <v>0</v>
      </c>
      <c r="Q34" s="58">
        <f t="shared" si="0"/>
        <v>0</v>
      </c>
    </row>
    <row r="35" spans="1:17" ht="21.75" customHeight="1">
      <c r="A35" s="8" t="s">
        <v>25</v>
      </c>
      <c r="C35" s="9">
        <v>40000000</v>
      </c>
      <c r="E35" s="9">
        <v>98649522000</v>
      </c>
      <c r="G35" s="9">
        <v>107605912386</v>
      </c>
      <c r="I35" s="9">
        <v>-8956390386</v>
      </c>
      <c r="K35" s="9">
        <v>40000000</v>
      </c>
      <c r="M35" s="9">
        <v>98649522000</v>
      </c>
      <c r="O35" s="9">
        <v>95229989986</v>
      </c>
      <c r="Q35" s="58">
        <f t="shared" si="0"/>
        <v>3419532014</v>
      </c>
    </row>
    <row r="36" spans="1:17" ht="21.75" customHeight="1">
      <c r="A36" s="8" t="s">
        <v>19</v>
      </c>
      <c r="C36" s="9">
        <v>25000000</v>
      </c>
      <c r="E36" s="9">
        <v>75821163750</v>
      </c>
      <c r="G36" s="9">
        <v>84161243183</v>
      </c>
      <c r="I36" s="9">
        <v>-8340079433</v>
      </c>
      <c r="K36" s="9">
        <v>25000000</v>
      </c>
      <c r="M36" s="9">
        <v>75821163750</v>
      </c>
      <c r="O36" s="9">
        <v>70453293683</v>
      </c>
      <c r="Q36" s="58">
        <f t="shared" si="0"/>
        <v>5367870067</v>
      </c>
    </row>
    <row r="37" spans="1:17" ht="21.75" customHeight="1">
      <c r="A37" s="8" t="s">
        <v>28</v>
      </c>
      <c r="C37" s="9">
        <v>211000000</v>
      </c>
      <c r="E37" s="9">
        <v>482202720450</v>
      </c>
      <c r="G37" s="9">
        <v>501711702939</v>
      </c>
      <c r="I37" s="9">
        <v>-19508982489</v>
      </c>
      <c r="K37" s="9">
        <v>211000000</v>
      </c>
      <c r="M37" s="9">
        <v>482202720450</v>
      </c>
      <c r="O37" s="9">
        <v>501711702939</v>
      </c>
      <c r="Q37" s="58">
        <f t="shared" si="0"/>
        <v>-19508982489</v>
      </c>
    </row>
    <row r="38" spans="1:17" ht="21.75" customHeight="1">
      <c r="A38" s="8" t="s">
        <v>277</v>
      </c>
      <c r="C38" s="9">
        <v>30231848</v>
      </c>
      <c r="E38" s="9">
        <f>305115135862-1534707182-291593276</f>
        <v>303288835404</v>
      </c>
      <c r="G38" s="9">
        <f>E38-I38</f>
        <v>344760551940</v>
      </c>
      <c r="I38" s="9">
        <v>-41471716536</v>
      </c>
      <c r="K38" s="9">
        <v>0</v>
      </c>
      <c r="M38" s="9">
        <v>0</v>
      </c>
      <c r="O38" s="9">
        <v>0</v>
      </c>
      <c r="Q38" s="58">
        <f t="shared" si="0"/>
        <v>0</v>
      </c>
    </row>
    <row r="39" spans="1:17" ht="21.75" customHeight="1">
      <c r="A39" s="8" t="s">
        <v>21</v>
      </c>
      <c r="C39" s="9">
        <v>3593433</v>
      </c>
      <c r="E39" s="9">
        <f>7401289906-37227954-7073245</f>
        <v>7356988707</v>
      </c>
      <c r="G39" s="9">
        <f>E39-I39</f>
        <v>9487673169</v>
      </c>
      <c r="I39" s="9">
        <v>-2130684462</v>
      </c>
      <c r="K39" s="9">
        <v>0</v>
      </c>
      <c r="M39" s="9">
        <v>0</v>
      </c>
      <c r="O39" s="9">
        <v>0</v>
      </c>
      <c r="Q39" s="58">
        <f t="shared" si="0"/>
        <v>0</v>
      </c>
    </row>
    <row r="40" spans="1:17" ht="21.75" customHeight="1">
      <c r="A40" s="8" t="s">
        <v>26</v>
      </c>
      <c r="C40" s="9">
        <v>4000000</v>
      </c>
      <c r="E40" s="9">
        <f>67674924217-340399999-64675784</f>
        <v>67269848434</v>
      </c>
      <c r="G40" s="9">
        <f>E40-I40</f>
        <v>81981788434</v>
      </c>
      <c r="I40" s="9">
        <v>-14711940000</v>
      </c>
      <c r="K40" s="9">
        <v>0</v>
      </c>
      <c r="M40" s="9">
        <v>0</v>
      </c>
      <c r="O40" s="9">
        <v>0</v>
      </c>
      <c r="Q40" s="58">
        <f t="shared" si="0"/>
        <v>0</v>
      </c>
    </row>
    <row r="41" spans="1:17" ht="21.75" customHeight="1">
      <c r="A41" s="8" t="s">
        <v>278</v>
      </c>
      <c r="C41" s="9">
        <v>8502639</v>
      </c>
      <c r="E41" s="9">
        <f>115543787427-581176939-110423284</f>
        <v>114852187204</v>
      </c>
      <c r="G41" s="9">
        <f>E41-I41</f>
        <v>110541642528</v>
      </c>
      <c r="I41" s="9">
        <v>4310544676</v>
      </c>
      <c r="K41" s="9">
        <v>0</v>
      </c>
      <c r="M41" s="9">
        <v>0</v>
      </c>
      <c r="O41" s="9">
        <v>0</v>
      </c>
      <c r="Q41" s="58">
        <f t="shared" si="0"/>
        <v>0</v>
      </c>
    </row>
    <row r="42" spans="1:17" ht="21.75" customHeight="1">
      <c r="A42" s="8" t="s">
        <v>113</v>
      </c>
      <c r="C42" s="9">
        <v>1840000</v>
      </c>
      <c r="E42" s="9">
        <v>1839666500000</v>
      </c>
      <c r="G42" s="9">
        <v>1835067333750</v>
      </c>
      <c r="I42" s="9">
        <v>4599166250</v>
      </c>
      <c r="K42" s="9">
        <v>1840000</v>
      </c>
      <c r="M42" s="9">
        <v>1839666500000</v>
      </c>
      <c r="O42" s="9">
        <v>1747683175000</v>
      </c>
      <c r="Q42" s="58">
        <f t="shared" si="0"/>
        <v>91983325000</v>
      </c>
    </row>
    <row r="43" spans="1:17" ht="21.75" customHeight="1">
      <c r="A43" s="8" t="s">
        <v>111</v>
      </c>
      <c r="C43" s="9">
        <v>1200000</v>
      </c>
      <c r="E43" s="9">
        <v>1199782500000</v>
      </c>
      <c r="G43" s="9">
        <v>1199782500000</v>
      </c>
      <c r="I43" s="9">
        <v>0</v>
      </c>
      <c r="K43" s="9">
        <v>1200000</v>
      </c>
      <c r="M43" s="9">
        <v>1199782500000</v>
      </c>
      <c r="O43" s="9">
        <v>1199782500000</v>
      </c>
      <c r="Q43" s="58">
        <f t="shared" si="0"/>
        <v>0</v>
      </c>
    </row>
    <row r="44" spans="1:17" ht="21.75" customHeight="1">
      <c r="A44" s="8" t="s">
        <v>119</v>
      </c>
      <c r="C44" s="9">
        <v>225000</v>
      </c>
      <c r="E44" s="9">
        <v>176581738757</v>
      </c>
      <c r="G44" s="9">
        <v>176581738757</v>
      </c>
      <c r="I44" s="9">
        <v>0</v>
      </c>
      <c r="K44" s="9">
        <v>225000</v>
      </c>
      <c r="M44" s="9">
        <v>176581738757</v>
      </c>
      <c r="O44" s="9">
        <v>175018272187</v>
      </c>
      <c r="Q44" s="58">
        <f t="shared" si="0"/>
        <v>1563466570</v>
      </c>
    </row>
    <row r="45" spans="1:17" ht="21.75" customHeight="1">
      <c r="A45" s="8" t="s">
        <v>96</v>
      </c>
      <c r="C45" s="9">
        <v>880000</v>
      </c>
      <c r="E45" s="9">
        <v>952075405050</v>
      </c>
      <c r="G45" s="9">
        <v>836851493170</v>
      </c>
      <c r="I45" s="9">
        <v>115223911880</v>
      </c>
      <c r="K45" s="9">
        <v>880000</v>
      </c>
      <c r="M45" s="9">
        <v>952075405050</v>
      </c>
      <c r="O45" s="9">
        <v>782970060950</v>
      </c>
      <c r="Q45" s="58">
        <f t="shared" si="0"/>
        <v>169105344100</v>
      </c>
    </row>
    <row r="46" spans="1:17" ht="21.75" customHeight="1">
      <c r="A46" s="8" t="s">
        <v>105</v>
      </c>
      <c r="C46" s="9">
        <v>957700</v>
      </c>
      <c r="E46" s="9">
        <v>917406060007</v>
      </c>
      <c r="G46" s="9">
        <v>813897454343</v>
      </c>
      <c r="I46" s="9">
        <v>103508605664</v>
      </c>
      <c r="K46" s="9">
        <v>957700</v>
      </c>
      <c r="M46" s="9">
        <v>917406060007</v>
      </c>
      <c r="O46" s="9">
        <v>755124482875</v>
      </c>
      <c r="Q46" s="58">
        <f t="shared" si="0"/>
        <v>162281577132</v>
      </c>
    </row>
    <row r="47" spans="1:17" ht="21.75" customHeight="1">
      <c r="A47" s="8" t="s">
        <v>108</v>
      </c>
      <c r="C47" s="9">
        <v>1874200</v>
      </c>
      <c r="E47" s="9">
        <v>1705531430388</v>
      </c>
      <c r="G47" s="9">
        <v>1496873338123</v>
      </c>
      <c r="I47" s="9">
        <v>208658092265</v>
      </c>
      <c r="K47" s="9">
        <v>1874200</v>
      </c>
      <c r="M47" s="9">
        <v>1705531430388</v>
      </c>
      <c r="O47" s="9">
        <v>1525884443307</v>
      </c>
      <c r="Q47" s="58">
        <f t="shared" si="0"/>
        <v>179646987081</v>
      </c>
    </row>
    <row r="48" spans="1:17" ht="21.75" customHeight="1">
      <c r="A48" s="8" t="s">
        <v>122</v>
      </c>
      <c r="C48" s="9">
        <v>420000</v>
      </c>
      <c r="E48" s="9">
        <v>409828905045</v>
      </c>
      <c r="G48" s="9">
        <v>405167750032</v>
      </c>
      <c r="I48" s="9">
        <v>4661155013</v>
      </c>
      <c r="K48" s="9">
        <v>420000</v>
      </c>
      <c r="M48" s="9">
        <v>409828905045</v>
      </c>
      <c r="O48" s="9">
        <v>412209873416</v>
      </c>
      <c r="Q48" s="58">
        <f t="shared" si="0"/>
        <v>-2380968371</v>
      </c>
    </row>
    <row r="49" spans="1:18" ht="21.75" customHeight="1">
      <c r="A49" s="8" t="s">
        <v>125</v>
      </c>
      <c r="C49" s="9">
        <v>1225000</v>
      </c>
      <c r="E49" s="9">
        <v>1279177707010</v>
      </c>
      <c r="G49" s="9">
        <v>1155639252414</v>
      </c>
      <c r="I49" s="9">
        <v>123538454596</v>
      </c>
      <c r="K49" s="9">
        <v>1225000</v>
      </c>
      <c r="M49" s="9">
        <v>1279177707010</v>
      </c>
      <c r="O49" s="9">
        <v>1128620650423</v>
      </c>
      <c r="Q49" s="58">
        <f t="shared" si="0"/>
        <v>150557056587</v>
      </c>
    </row>
    <row r="50" spans="1:18" ht="21.75" customHeight="1">
      <c r="A50" s="8" t="s">
        <v>116</v>
      </c>
      <c r="C50" s="9">
        <v>1000000</v>
      </c>
      <c r="E50" s="9">
        <v>999818750000</v>
      </c>
      <c r="G50" s="9">
        <v>999818750000</v>
      </c>
      <c r="I50" s="9">
        <v>0</v>
      </c>
      <c r="K50" s="9">
        <v>1000000</v>
      </c>
      <c r="M50" s="9">
        <v>999818750000</v>
      </c>
      <c r="O50" s="9">
        <v>999818750000</v>
      </c>
      <c r="Q50" s="58">
        <f t="shared" si="0"/>
        <v>0</v>
      </c>
    </row>
    <row r="51" spans="1:18" ht="21.75" customHeight="1">
      <c r="A51" s="8" t="s">
        <v>99</v>
      </c>
      <c r="C51" s="9">
        <v>151609</v>
      </c>
      <c r="E51" s="9">
        <v>136297556119</v>
      </c>
      <c r="G51" s="9">
        <v>132330667718</v>
      </c>
      <c r="I51" s="9">
        <v>3966888401</v>
      </c>
      <c r="K51" s="9">
        <v>151609</v>
      </c>
      <c r="M51" s="9">
        <v>136297556119</v>
      </c>
      <c r="O51" s="9">
        <v>122561238698</v>
      </c>
      <c r="Q51" s="58">
        <f t="shared" si="0"/>
        <v>13736317421</v>
      </c>
    </row>
    <row r="52" spans="1:18" ht="21.75" customHeight="1">
      <c r="A52" s="8" t="s">
        <v>93</v>
      </c>
      <c r="C52" s="9">
        <v>500000</v>
      </c>
      <c r="E52" s="9">
        <v>322266578593</v>
      </c>
      <c r="G52" s="9">
        <v>312438360281</v>
      </c>
      <c r="I52" s="9">
        <v>9828218312</v>
      </c>
      <c r="K52" s="9">
        <v>500000</v>
      </c>
      <c r="M52" s="9">
        <v>322266578593</v>
      </c>
      <c r="O52" s="9">
        <v>289947437500</v>
      </c>
      <c r="Q52" s="58">
        <f t="shared" si="0"/>
        <v>32319141093</v>
      </c>
    </row>
    <row r="53" spans="1:18" ht="21.75" customHeight="1">
      <c r="A53" s="8" t="s">
        <v>102</v>
      </c>
      <c r="C53" s="9">
        <v>50614</v>
      </c>
      <c r="E53" s="9">
        <v>32131028355</v>
      </c>
      <c r="G53" s="9">
        <v>30867931893</v>
      </c>
      <c r="I53" s="9">
        <v>1263096462</v>
      </c>
      <c r="K53" s="9">
        <v>50614</v>
      </c>
      <c r="M53" s="9">
        <v>32131028355</v>
      </c>
      <c r="O53" s="9">
        <v>29094738782</v>
      </c>
      <c r="Q53" s="58">
        <f t="shared" si="0"/>
        <v>3036289573</v>
      </c>
    </row>
    <row r="54" spans="1:18" ht="21.75" customHeight="1">
      <c r="A54" s="8" t="s">
        <v>128</v>
      </c>
      <c r="C54" s="9">
        <v>1579612</v>
      </c>
      <c r="E54" s="9">
        <v>1404652273422</v>
      </c>
      <c r="G54" s="9">
        <v>1204783868701</v>
      </c>
      <c r="I54" s="9">
        <v>199868404721</v>
      </c>
      <c r="K54" s="9">
        <v>1579612</v>
      </c>
      <c r="M54" s="9">
        <v>1404652273422</v>
      </c>
      <c r="O54" s="9">
        <v>1505887050492</v>
      </c>
      <c r="Q54" s="58">
        <f t="shared" si="0"/>
        <v>-101234777070</v>
      </c>
    </row>
    <row r="55" spans="1:18" ht="21.75" customHeight="1">
      <c r="A55" s="8" t="s">
        <v>131</v>
      </c>
      <c r="C55" s="9">
        <v>10979221</v>
      </c>
      <c r="E55" s="9">
        <v>9821548134808</v>
      </c>
      <c r="G55" s="9">
        <v>9920085086617</v>
      </c>
      <c r="I55" s="9">
        <v>-98536951808</v>
      </c>
      <c r="K55" s="9">
        <v>10979221</v>
      </c>
      <c r="M55" s="9">
        <v>9821548134808</v>
      </c>
      <c r="O55" s="9">
        <v>10875439152979</v>
      </c>
      <c r="Q55" s="58">
        <f t="shared" si="0"/>
        <v>-1053891018171</v>
      </c>
    </row>
    <row r="56" spans="1:18" ht="21.75" customHeight="1">
      <c r="A56" s="8" t="s">
        <v>89</v>
      </c>
      <c r="C56" s="9">
        <v>766100</v>
      </c>
      <c r="E56" s="9">
        <v>3150127225030</v>
      </c>
      <c r="G56" s="9">
        <v>3089122545178</v>
      </c>
      <c r="I56" s="9">
        <v>61004679852</v>
      </c>
      <c r="K56" s="9">
        <v>766100</v>
      </c>
      <c r="M56" s="9">
        <v>3150127225030</v>
      </c>
      <c r="O56" s="9">
        <v>3001257612300</v>
      </c>
      <c r="Q56" s="58">
        <f t="shared" si="0"/>
        <v>148869612730</v>
      </c>
      <c r="R56" s="20"/>
    </row>
    <row r="57" spans="1:18" ht="21.75" customHeight="1">
      <c r="A57" s="8" t="s">
        <v>134</v>
      </c>
      <c r="C57" s="9">
        <v>1000000</v>
      </c>
      <c r="E57" s="9">
        <v>999818750000</v>
      </c>
      <c r="G57" s="9">
        <v>999818750000</v>
      </c>
      <c r="I57" s="9">
        <v>0</v>
      </c>
      <c r="K57" s="9">
        <v>1000000</v>
      </c>
      <c r="M57" s="9">
        <v>999818750000</v>
      </c>
      <c r="O57" s="9">
        <v>1000000000000</v>
      </c>
      <c r="Q57" s="58">
        <f t="shared" si="0"/>
        <v>-181250000</v>
      </c>
    </row>
    <row r="58" spans="1:18" ht="21.75" customHeight="1">
      <c r="A58" s="11" t="s">
        <v>259</v>
      </c>
      <c r="C58" s="13">
        <v>211000000</v>
      </c>
      <c r="E58" s="13">
        <v>0</v>
      </c>
      <c r="G58" s="13">
        <v>0</v>
      </c>
      <c r="I58" s="13">
        <v>0</v>
      </c>
      <c r="K58" s="13">
        <v>211000000</v>
      </c>
      <c r="M58" s="13">
        <v>0</v>
      </c>
      <c r="O58" s="13">
        <v>0</v>
      </c>
      <c r="Q58" s="58">
        <f t="shared" si="0"/>
        <v>0</v>
      </c>
    </row>
    <row r="59" spans="1:18" ht="21.75" customHeight="1" thickBot="1">
      <c r="A59" s="15" t="s">
        <v>30</v>
      </c>
      <c r="C59" s="16">
        <v>717339828</v>
      </c>
      <c r="E59" s="16">
        <f>SUM(E8:E58)</f>
        <v>31065711832941</v>
      </c>
      <c r="G59" s="16">
        <f>SUM(G8:G58)</f>
        <v>30752128869120</v>
      </c>
      <c r="I59" s="16">
        <f>SUM(I8:I58)</f>
        <v>316680458523</v>
      </c>
      <c r="K59" s="16">
        <v>717339828</v>
      </c>
      <c r="M59" s="16">
        <f>SUM(M8:M58)</f>
        <v>30257614060251.5</v>
      </c>
      <c r="O59" s="16">
        <f>SUM(O8:O58)</f>
        <v>30582338240205</v>
      </c>
      <c r="Q59" s="16">
        <f>SUM(Q8:Q58)</f>
        <v>-324724179953.5</v>
      </c>
      <c r="R59" s="20"/>
    </row>
    <row r="60" spans="1:18" ht="19.5" thickTop="1"/>
    <row r="61" spans="1:18">
      <c r="I61" s="19">
        <f>I59-'درآمد سرمایه گذاری در سهام'!F27-'درآمد سرمایه گذاری در اوراق به'!F31-'درآمد سرمایه گذاری در صندوق'!F35</f>
        <v>0</v>
      </c>
      <c r="Q61" s="19">
        <f>Q59-'درآمد سرمایه گذاری در اوراق به'!N31-'درآمد سرمایه گذاری در صندوق'!P35-'درآمد سرمایه گذاری در سهام'!P27</f>
        <v>1.5</v>
      </c>
    </row>
    <row r="62" spans="1:18">
      <c r="I62" s="19"/>
      <c r="Q62" s="19"/>
    </row>
    <row r="64" spans="1:18">
      <c r="O64" s="19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D29"/>
  <sheetViews>
    <sheetView rightToLeft="1" workbookViewId="0">
      <selection activeCell="Z20" sqref="Z20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7.85546875" bestFit="1" customWidth="1"/>
    <col min="9" max="9" width="1.28515625" customWidth="1"/>
    <col min="10" max="10" width="17.7109375" bestFit="1" customWidth="1"/>
    <col min="11" max="11" width="1.28515625" customWidth="1"/>
    <col min="12" max="12" width="14.28515625" customWidth="1"/>
    <col min="13" max="13" width="1.28515625" customWidth="1"/>
    <col min="14" max="14" width="16.140625" bestFit="1" customWidth="1"/>
    <col min="15" max="15" width="1.28515625" customWidth="1"/>
    <col min="16" max="16" width="19.7109375" bestFit="1" customWidth="1"/>
    <col min="17" max="17" width="1.28515625" customWidth="1"/>
    <col min="18" max="18" width="17.28515625" customWidth="1"/>
    <col min="19" max="19" width="1.28515625" customWidth="1"/>
    <col min="20" max="20" width="20.28515625" bestFit="1" customWidth="1"/>
    <col min="21" max="21" width="1.28515625" customWidth="1"/>
    <col min="22" max="22" width="15.5703125" customWidth="1"/>
    <col min="23" max="23" width="1.28515625" customWidth="1"/>
    <col min="24" max="24" width="16.7109375" customWidth="1"/>
    <col min="25" max="25" width="1.28515625" customWidth="1"/>
    <col min="26" max="26" width="16.85546875" customWidth="1"/>
    <col min="27" max="27" width="1.28515625" customWidth="1"/>
    <col min="28" max="28" width="18.28515625" bestFit="1" customWidth="1"/>
    <col min="29" max="29" width="0.28515625" customWidth="1"/>
    <col min="30" max="30" width="18.7109375" bestFit="1" customWidth="1"/>
  </cols>
  <sheetData>
    <row r="1" spans="1:30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30" ht="21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30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30" ht="14.45" customHeight="1">
      <c r="A4" s="1" t="s">
        <v>3</v>
      </c>
      <c r="B4" s="67" t="s">
        <v>4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</row>
    <row r="5" spans="1:30" ht="14.45" customHeight="1">
      <c r="A5" s="67" t="s">
        <v>5</v>
      </c>
      <c r="B5" s="67"/>
      <c r="C5" s="67" t="s">
        <v>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</row>
    <row r="6" spans="1:30" ht="14.45" customHeight="1">
      <c r="F6" s="68" t="s">
        <v>7</v>
      </c>
      <c r="G6" s="68"/>
      <c r="H6" s="68"/>
      <c r="I6" s="68"/>
      <c r="J6" s="68"/>
      <c r="L6" s="68" t="s">
        <v>8</v>
      </c>
      <c r="M6" s="68"/>
      <c r="N6" s="68"/>
      <c r="O6" s="68"/>
      <c r="P6" s="68"/>
      <c r="Q6" s="68"/>
      <c r="R6" s="68"/>
      <c r="T6" s="68" t="s">
        <v>9</v>
      </c>
      <c r="U6" s="68"/>
      <c r="V6" s="68"/>
      <c r="W6" s="68"/>
      <c r="X6" s="68"/>
      <c r="Y6" s="68"/>
      <c r="Z6" s="68"/>
      <c r="AA6" s="68"/>
      <c r="AB6" s="68"/>
      <c r="AD6" s="49">
        <v>55298557336392</v>
      </c>
    </row>
    <row r="7" spans="1:30" ht="14.45" customHeight="1">
      <c r="F7" s="3"/>
      <c r="G7" s="3"/>
      <c r="H7" s="3"/>
      <c r="I7" s="3"/>
      <c r="J7" s="3"/>
      <c r="L7" s="69" t="s">
        <v>10</v>
      </c>
      <c r="M7" s="69"/>
      <c r="N7" s="69"/>
      <c r="O7" s="3"/>
      <c r="P7" s="69" t="s">
        <v>11</v>
      </c>
      <c r="Q7" s="69"/>
      <c r="R7" s="69"/>
      <c r="T7" s="3"/>
      <c r="U7" s="3"/>
      <c r="V7" s="3"/>
      <c r="W7" s="3"/>
      <c r="X7" s="3"/>
      <c r="Y7" s="3"/>
      <c r="Z7" s="3"/>
      <c r="AA7" s="3"/>
      <c r="AB7" s="3"/>
    </row>
    <row r="8" spans="1:30" ht="14.45" customHeight="1">
      <c r="A8" s="68" t="s">
        <v>12</v>
      </c>
      <c r="B8" s="68"/>
      <c r="C8" s="68"/>
      <c r="E8" s="68" t="s">
        <v>13</v>
      </c>
      <c r="F8" s="6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30" t="s">
        <v>18</v>
      </c>
    </row>
    <row r="9" spans="1:30" ht="21.75" customHeight="1">
      <c r="A9" s="70" t="s">
        <v>19</v>
      </c>
      <c r="B9" s="70"/>
      <c r="C9" s="70"/>
      <c r="E9" s="71">
        <v>35000000</v>
      </c>
      <c r="F9" s="71"/>
      <c r="H9" s="6">
        <v>123168808221</v>
      </c>
      <c r="J9" s="6">
        <v>112342560750</v>
      </c>
      <c r="L9" s="6">
        <v>0</v>
      </c>
      <c r="N9" s="6">
        <v>0</v>
      </c>
      <c r="P9" s="6">
        <v>-10000000</v>
      </c>
      <c r="R9" s="6">
        <v>30362775100</v>
      </c>
      <c r="T9" s="6">
        <v>25000000</v>
      </c>
      <c r="V9" s="6">
        <v>3051</v>
      </c>
      <c r="X9" s="6">
        <v>87977720156</v>
      </c>
      <c r="Z9" s="6">
        <v>75821163750</v>
      </c>
      <c r="AB9" s="50">
        <f>Z9/$AD$6</f>
        <v>1.3711237218859969E-3</v>
      </c>
    </row>
    <row r="10" spans="1:30" ht="21.75" customHeight="1">
      <c r="A10" s="72" t="s">
        <v>20</v>
      </c>
      <c r="B10" s="72"/>
      <c r="C10" s="72"/>
      <c r="E10" s="73">
        <v>18000000</v>
      </c>
      <c r="F10" s="73"/>
      <c r="H10" s="9">
        <v>88556754097</v>
      </c>
      <c r="J10" s="9">
        <v>72287316000</v>
      </c>
      <c r="L10" s="9">
        <v>0</v>
      </c>
      <c r="N10" s="9">
        <v>0</v>
      </c>
      <c r="P10" s="9">
        <v>0</v>
      </c>
      <c r="R10" s="9">
        <v>0</v>
      </c>
      <c r="T10" s="9">
        <v>18000000</v>
      </c>
      <c r="V10" s="9">
        <v>3639</v>
      </c>
      <c r="X10" s="9">
        <v>88556754097</v>
      </c>
      <c r="Z10" s="9">
        <v>65112263100</v>
      </c>
      <c r="AB10" s="50">
        <f t="shared" ref="AB10:AB19" si="0">Z10/$AD$6</f>
        <v>1.1774676634674084E-3</v>
      </c>
    </row>
    <row r="11" spans="1:30" ht="21.75" customHeight="1">
      <c r="A11" s="72" t="s">
        <v>21</v>
      </c>
      <c r="B11" s="72"/>
      <c r="C11" s="72"/>
      <c r="E11" s="73">
        <v>3593433</v>
      </c>
      <c r="F11" s="73"/>
      <c r="H11" s="9">
        <v>8206168269</v>
      </c>
      <c r="J11" s="9">
        <v>8362173904.41465</v>
      </c>
      <c r="L11" s="9">
        <v>0</v>
      </c>
      <c r="N11" s="9">
        <v>0</v>
      </c>
      <c r="P11" s="9">
        <v>-3593433</v>
      </c>
      <c r="R11" s="9">
        <v>7401289906</v>
      </c>
      <c r="T11" s="9">
        <v>0</v>
      </c>
      <c r="V11" s="9">
        <v>0</v>
      </c>
      <c r="X11" s="9">
        <v>0</v>
      </c>
      <c r="Z11" s="9">
        <v>0</v>
      </c>
      <c r="AB11" s="50">
        <f t="shared" si="0"/>
        <v>0</v>
      </c>
    </row>
    <row r="12" spans="1:30" ht="21.75" customHeight="1">
      <c r="A12" s="72" t="s">
        <v>22</v>
      </c>
      <c r="B12" s="72"/>
      <c r="C12" s="72"/>
      <c r="E12" s="73">
        <v>35500000</v>
      </c>
      <c r="F12" s="73"/>
      <c r="H12" s="9">
        <v>125483160276</v>
      </c>
      <c r="J12" s="9">
        <v>142213763250</v>
      </c>
      <c r="L12" s="9">
        <v>0</v>
      </c>
      <c r="N12" s="9">
        <v>0</v>
      </c>
      <c r="P12" s="9">
        <v>-25000000</v>
      </c>
      <c r="R12" s="9">
        <v>86715952069</v>
      </c>
      <c r="T12" s="9">
        <v>10500000</v>
      </c>
      <c r="V12" s="9">
        <v>3442</v>
      </c>
      <c r="X12" s="9">
        <v>37114737548</v>
      </c>
      <c r="Z12" s="9">
        <v>35925961050</v>
      </c>
      <c r="AB12" s="50">
        <f t="shared" si="0"/>
        <v>6.4967266381752624E-4</v>
      </c>
    </row>
    <row r="13" spans="1:30" ht="21.75" customHeight="1">
      <c r="A13" s="72" t="s">
        <v>23</v>
      </c>
      <c r="B13" s="72"/>
      <c r="C13" s="72"/>
      <c r="E13" s="73">
        <v>30231848</v>
      </c>
      <c r="F13" s="73"/>
      <c r="H13" s="9">
        <v>311787455011</v>
      </c>
      <c r="J13" s="9">
        <v>320353984256.90399</v>
      </c>
      <c r="L13" s="9">
        <v>0</v>
      </c>
      <c r="N13" s="9">
        <v>0</v>
      </c>
      <c r="P13" s="9">
        <v>-30231848</v>
      </c>
      <c r="R13" s="9">
        <v>305115135862</v>
      </c>
      <c r="T13" s="9">
        <v>0</v>
      </c>
      <c r="V13" s="9">
        <v>0</v>
      </c>
      <c r="X13" s="9">
        <v>0</v>
      </c>
      <c r="Z13" s="9">
        <v>0</v>
      </c>
      <c r="AB13" s="50">
        <f t="shared" si="0"/>
        <v>0</v>
      </c>
    </row>
    <row r="14" spans="1:30" ht="21.75" customHeight="1">
      <c r="A14" s="72" t="s">
        <v>24</v>
      </c>
      <c r="B14" s="72"/>
      <c r="C14" s="72"/>
      <c r="E14" s="73">
        <v>29431752</v>
      </c>
      <c r="F14" s="73"/>
      <c r="H14" s="9">
        <v>429947991199</v>
      </c>
      <c r="J14" s="9">
        <v>613511595595.33203</v>
      </c>
      <c r="L14" s="9">
        <v>0</v>
      </c>
      <c r="N14" s="9">
        <v>0</v>
      </c>
      <c r="P14" s="9">
        <v>-16431752</v>
      </c>
      <c r="R14" s="9">
        <v>308589203660</v>
      </c>
      <c r="T14" s="9">
        <v>13000000</v>
      </c>
      <c r="V14" s="9">
        <v>18150</v>
      </c>
      <c r="X14" s="9">
        <v>189907956743</v>
      </c>
      <c r="Z14" s="9">
        <v>234546097500</v>
      </c>
      <c r="AB14" s="50">
        <f t="shared" si="0"/>
        <v>4.2414505693739888E-3</v>
      </c>
    </row>
    <row r="15" spans="1:30" ht="21.75" customHeight="1">
      <c r="A15" s="72" t="s">
        <v>25</v>
      </c>
      <c r="B15" s="72"/>
      <c r="C15" s="72"/>
      <c r="E15" s="73">
        <v>124499999</v>
      </c>
      <c r="F15" s="73"/>
      <c r="H15" s="9">
        <v>294712300359</v>
      </c>
      <c r="J15" s="9">
        <v>308779263894.84497</v>
      </c>
      <c r="L15" s="9">
        <v>0</v>
      </c>
      <c r="N15" s="9">
        <v>0</v>
      </c>
      <c r="P15" s="9">
        <v>-84499999</v>
      </c>
      <c r="R15" s="9">
        <v>195463529564</v>
      </c>
      <c r="T15" s="9">
        <v>40000000</v>
      </c>
      <c r="V15" s="9">
        <v>2481</v>
      </c>
      <c r="X15" s="9">
        <v>94686683597</v>
      </c>
      <c r="Z15" s="9">
        <v>98649522000</v>
      </c>
      <c r="AB15" s="50">
        <f t="shared" si="0"/>
        <v>1.7839438631264022E-3</v>
      </c>
    </row>
    <row r="16" spans="1:30" ht="21.75" customHeight="1">
      <c r="A16" s="72" t="s">
        <v>26</v>
      </c>
      <c r="B16" s="72"/>
      <c r="C16" s="72"/>
      <c r="E16" s="73">
        <v>4000000</v>
      </c>
      <c r="F16" s="73"/>
      <c r="H16" s="9">
        <v>74945834956</v>
      </c>
      <c r="J16" s="9">
        <v>83261628000</v>
      </c>
      <c r="L16" s="9">
        <v>0</v>
      </c>
      <c r="N16" s="9">
        <v>0</v>
      </c>
      <c r="P16" s="9">
        <v>-4000000</v>
      </c>
      <c r="R16" s="9">
        <v>67674924217</v>
      </c>
      <c r="T16" s="9">
        <v>0</v>
      </c>
      <c r="V16" s="9">
        <v>0</v>
      </c>
      <c r="X16" s="9">
        <v>0</v>
      </c>
      <c r="Z16" s="9">
        <v>0</v>
      </c>
      <c r="AB16" s="50">
        <f t="shared" si="0"/>
        <v>0</v>
      </c>
    </row>
    <row r="17" spans="1:30" ht="21.75" customHeight="1">
      <c r="A17" s="72" t="s">
        <v>27</v>
      </c>
      <c r="B17" s="72"/>
      <c r="C17" s="72"/>
      <c r="E17" s="73">
        <v>8502639</v>
      </c>
      <c r="F17" s="73"/>
      <c r="H17" s="9">
        <v>124197002506</v>
      </c>
      <c r="J17" s="9">
        <v>132020994413.979</v>
      </c>
      <c r="L17" s="9">
        <v>0</v>
      </c>
      <c r="N17" s="9">
        <v>0</v>
      </c>
      <c r="P17" s="9">
        <v>-8502639</v>
      </c>
      <c r="R17" s="9">
        <v>115543787427</v>
      </c>
      <c r="T17" s="9">
        <v>0</v>
      </c>
      <c r="V17" s="9">
        <v>0</v>
      </c>
      <c r="X17" s="9">
        <v>0</v>
      </c>
      <c r="Z17" s="9">
        <v>0</v>
      </c>
      <c r="AB17" s="50">
        <f t="shared" si="0"/>
        <v>0</v>
      </c>
    </row>
    <row r="18" spans="1:30" ht="21.75" customHeight="1">
      <c r="A18" s="72" t="s">
        <v>28</v>
      </c>
      <c r="B18" s="72"/>
      <c r="C18" s="72"/>
      <c r="E18" s="73">
        <v>0</v>
      </c>
      <c r="F18" s="73"/>
      <c r="H18" s="9">
        <v>0</v>
      </c>
      <c r="J18" s="9">
        <v>0</v>
      </c>
      <c r="L18" s="9">
        <v>211000000</v>
      </c>
      <c r="N18" s="9">
        <v>431219555884</v>
      </c>
      <c r="P18" s="9">
        <v>0</v>
      </c>
      <c r="R18" s="9">
        <v>0</v>
      </c>
      <c r="T18" s="9">
        <v>211000000</v>
      </c>
      <c r="V18" s="9">
        <v>2299</v>
      </c>
      <c r="X18" s="9">
        <v>501711702939</v>
      </c>
      <c r="Z18" s="9">
        <v>482202720450</v>
      </c>
      <c r="AB18" s="50">
        <f t="shared" si="0"/>
        <v>8.7199873500617021E-3</v>
      </c>
    </row>
    <row r="19" spans="1:30" ht="21.75" customHeight="1">
      <c r="A19" s="75" t="s">
        <v>29</v>
      </c>
      <c r="B19" s="75"/>
      <c r="C19" s="75"/>
      <c r="D19" s="12"/>
      <c r="E19" s="73">
        <v>0</v>
      </c>
      <c r="F19" s="76"/>
      <c r="H19" s="13">
        <v>0</v>
      </c>
      <c r="J19" s="13">
        <v>0</v>
      </c>
      <c r="L19" s="13">
        <v>2612</v>
      </c>
      <c r="N19" s="13">
        <v>3918000000</v>
      </c>
      <c r="P19" s="13">
        <v>-2612</v>
      </c>
      <c r="R19" s="13">
        <v>2674144652</v>
      </c>
      <c r="T19" s="13">
        <v>0</v>
      </c>
      <c r="V19" s="13">
        <v>0</v>
      </c>
      <c r="X19" s="13">
        <v>0</v>
      </c>
      <c r="Z19" s="13">
        <v>0</v>
      </c>
      <c r="AB19" s="50">
        <f t="shared" si="0"/>
        <v>0</v>
      </c>
    </row>
    <row r="20" spans="1:30" ht="21.75" customHeight="1">
      <c r="A20" s="74" t="s">
        <v>30</v>
      </c>
      <c r="B20" s="74"/>
      <c r="C20" s="74"/>
      <c r="D20" s="74"/>
      <c r="F20" s="16">
        <v>288759671</v>
      </c>
      <c r="H20" s="16">
        <f>SUM(H9:H19)</f>
        <v>1581005474894</v>
      </c>
      <c r="J20" s="16">
        <f>SUM(J9:J19)</f>
        <v>1793133280065.4746</v>
      </c>
      <c r="L20" s="16">
        <f>SUM(L9:L19)</f>
        <v>211002612</v>
      </c>
      <c r="N20" s="16">
        <f>SUM(N9:N19)</f>
        <v>435137555884</v>
      </c>
      <c r="P20" s="16">
        <v>-182262283</v>
      </c>
      <c r="R20" s="16">
        <f>SUM(R9:R19)</f>
        <v>1119540742457</v>
      </c>
      <c r="T20" s="16">
        <f>SUM(T9:T19)</f>
        <v>317500000</v>
      </c>
      <c r="V20" s="16"/>
      <c r="X20" s="16">
        <f>SUM(X9:X19)</f>
        <v>999955555080</v>
      </c>
      <c r="Z20" s="16">
        <f>SUM(Z9:Z19)</f>
        <v>992257727850</v>
      </c>
      <c r="AB20" s="51">
        <f>SUM(AB9:AB19)</f>
        <v>1.7943645831733024E-2</v>
      </c>
    </row>
    <row r="24" spans="1:30">
      <c r="AB24" s="19"/>
      <c r="AD24" s="47"/>
    </row>
    <row r="25" spans="1:30">
      <c r="P25" s="47"/>
      <c r="AD25" s="47"/>
    </row>
    <row r="26" spans="1:30">
      <c r="P26" s="47"/>
      <c r="AD26" s="48"/>
    </row>
    <row r="27" spans="1:30">
      <c r="P27" s="48"/>
    </row>
    <row r="29" spans="1:30">
      <c r="T29" s="47"/>
    </row>
  </sheetData>
  <mergeCells count="36">
    <mergeCell ref="A20:D20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20"/>
  <sheetViews>
    <sheetView rightToLeft="1" workbookViewId="0">
      <selection activeCell="AJ16" sqref="AJ16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</row>
    <row r="2" spans="1:49" ht="21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</row>
    <row r="3" spans="1:49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</row>
    <row r="4" spans="1:49" ht="14.45" customHeight="1"/>
    <row r="5" spans="1:49" ht="14.45" customHeight="1">
      <c r="A5" s="67" t="s">
        <v>31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</row>
    <row r="6" spans="1:49" ht="14.45" customHeight="1">
      <c r="I6" s="68" t="s">
        <v>7</v>
      </c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C6" s="68" t="s">
        <v>9</v>
      </c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68" t="s">
        <v>32</v>
      </c>
      <c r="B8" s="68"/>
      <c r="C8" s="68"/>
      <c r="D8" s="68"/>
      <c r="E8" s="68"/>
      <c r="F8" s="68"/>
      <c r="G8" s="68"/>
      <c r="I8" s="68" t="s">
        <v>33</v>
      </c>
      <c r="J8" s="68"/>
      <c r="K8" s="68"/>
      <c r="M8" s="68" t="s">
        <v>34</v>
      </c>
      <c r="N8" s="68"/>
      <c r="O8" s="68"/>
      <c r="Q8" s="68" t="s">
        <v>35</v>
      </c>
      <c r="R8" s="68"/>
      <c r="S8" s="68"/>
      <c r="T8" s="68"/>
      <c r="U8" s="68"/>
      <c r="W8" s="68" t="s">
        <v>36</v>
      </c>
      <c r="X8" s="68"/>
      <c r="Y8" s="68"/>
      <c r="Z8" s="68"/>
      <c r="AA8" s="68"/>
      <c r="AC8" s="68" t="s">
        <v>33</v>
      </c>
      <c r="AD8" s="68"/>
      <c r="AE8" s="68"/>
      <c r="AF8" s="68"/>
      <c r="AG8" s="68"/>
      <c r="AI8" s="68" t="s">
        <v>34</v>
      </c>
      <c r="AJ8" s="68"/>
      <c r="AK8" s="68"/>
      <c r="AM8" s="68" t="s">
        <v>35</v>
      </c>
      <c r="AN8" s="68"/>
      <c r="AO8" s="68"/>
      <c r="AQ8" s="68" t="s">
        <v>36</v>
      </c>
      <c r="AR8" s="68"/>
      <c r="AS8" s="68"/>
    </row>
    <row r="9" spans="1:49" ht="21.75" customHeight="1">
      <c r="A9" s="70" t="s">
        <v>37</v>
      </c>
      <c r="B9" s="70"/>
      <c r="C9" s="70"/>
      <c r="D9" s="70"/>
      <c r="E9" s="70"/>
      <c r="F9" s="70"/>
      <c r="G9" s="70"/>
      <c r="I9" s="71">
        <v>0</v>
      </c>
      <c r="J9" s="71"/>
      <c r="K9" s="71"/>
      <c r="M9" s="71">
        <v>0</v>
      </c>
      <c r="N9" s="71"/>
      <c r="O9" s="71"/>
      <c r="Q9" s="3"/>
      <c r="R9" s="3"/>
      <c r="S9" s="3"/>
      <c r="T9" s="3"/>
      <c r="U9" s="3"/>
      <c r="W9" s="77">
        <v>0</v>
      </c>
      <c r="X9" s="77"/>
      <c r="Y9" s="77"/>
      <c r="Z9" s="77"/>
      <c r="AA9" s="77"/>
      <c r="AC9" s="71">
        <v>211000000</v>
      </c>
      <c r="AD9" s="71"/>
      <c r="AE9" s="71"/>
      <c r="AF9" s="71"/>
      <c r="AG9" s="71"/>
      <c r="AI9" s="71">
        <v>2944</v>
      </c>
      <c r="AJ9" s="71"/>
      <c r="AK9" s="71"/>
      <c r="AM9" s="70" t="s">
        <v>38</v>
      </c>
      <c r="AN9" s="70"/>
      <c r="AO9" s="70"/>
      <c r="AQ9" s="77">
        <v>0.25094279998333502</v>
      </c>
      <c r="AR9" s="77"/>
      <c r="AS9" s="77"/>
    </row>
    <row r="10" spans="1:49" ht="14.45" customHeight="1">
      <c r="A10" s="67" t="s">
        <v>39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</row>
    <row r="11" spans="1:49" ht="14.45" customHeight="1">
      <c r="C11" s="68" t="s">
        <v>7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Y11" s="68" t="s">
        <v>9</v>
      </c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</row>
    <row r="12" spans="1:49" ht="14.45" customHeight="1">
      <c r="A12" s="2" t="s">
        <v>32</v>
      </c>
      <c r="C12" s="4" t="s">
        <v>40</v>
      </c>
      <c r="D12" s="3"/>
      <c r="E12" s="4" t="s">
        <v>41</v>
      </c>
      <c r="F12" s="3"/>
      <c r="G12" s="69" t="s">
        <v>42</v>
      </c>
      <c r="H12" s="69"/>
      <c r="I12" s="69"/>
      <c r="J12" s="3"/>
      <c r="K12" s="69" t="s">
        <v>43</v>
      </c>
      <c r="L12" s="69"/>
      <c r="M12" s="69"/>
      <c r="N12" s="3"/>
      <c r="O12" s="69" t="s">
        <v>34</v>
      </c>
      <c r="P12" s="69"/>
      <c r="Q12" s="69"/>
      <c r="R12" s="3"/>
      <c r="S12" s="69" t="s">
        <v>35</v>
      </c>
      <c r="T12" s="69"/>
      <c r="U12" s="69"/>
      <c r="V12" s="69"/>
      <c r="W12" s="69"/>
      <c r="Y12" s="69" t="s">
        <v>40</v>
      </c>
      <c r="Z12" s="69"/>
      <c r="AA12" s="69"/>
      <c r="AB12" s="69"/>
      <c r="AC12" s="69"/>
      <c r="AD12" s="3"/>
      <c r="AE12" s="69" t="s">
        <v>41</v>
      </c>
      <c r="AF12" s="69"/>
      <c r="AG12" s="69"/>
      <c r="AH12" s="69"/>
      <c r="AI12" s="69"/>
      <c r="AJ12" s="3"/>
      <c r="AK12" s="69" t="s">
        <v>42</v>
      </c>
      <c r="AL12" s="69"/>
      <c r="AM12" s="69"/>
      <c r="AN12" s="3"/>
      <c r="AO12" s="69" t="s">
        <v>43</v>
      </c>
      <c r="AP12" s="69"/>
      <c r="AQ12" s="69"/>
      <c r="AR12" s="3"/>
      <c r="AS12" s="69" t="s">
        <v>34</v>
      </c>
      <c r="AT12" s="69"/>
      <c r="AU12" s="3"/>
      <c r="AV12" s="4" t="s">
        <v>35</v>
      </c>
    </row>
    <row r="13" spans="1:49" ht="21.75" customHeight="1">
      <c r="A13" s="5" t="s">
        <v>44</v>
      </c>
      <c r="C13" s="5" t="s">
        <v>45</v>
      </c>
      <c r="E13" s="5" t="s">
        <v>46</v>
      </c>
      <c r="G13" s="70" t="s">
        <v>46</v>
      </c>
      <c r="H13" s="70"/>
      <c r="I13" s="70"/>
      <c r="K13" s="71">
        <v>0</v>
      </c>
      <c r="L13" s="71"/>
      <c r="M13" s="71"/>
      <c r="O13" s="71">
        <v>0</v>
      </c>
      <c r="P13" s="71"/>
      <c r="Q13" s="71"/>
      <c r="S13" s="70" t="s">
        <v>46</v>
      </c>
      <c r="T13" s="70"/>
      <c r="U13" s="70"/>
      <c r="V13" s="70"/>
      <c r="W13" s="70"/>
      <c r="Y13" s="70" t="s">
        <v>45</v>
      </c>
      <c r="Z13" s="70"/>
      <c r="AA13" s="70"/>
      <c r="AB13" s="70"/>
      <c r="AC13" s="70"/>
      <c r="AE13" s="70" t="s">
        <v>47</v>
      </c>
      <c r="AF13" s="70"/>
      <c r="AG13" s="70"/>
      <c r="AH13" s="70"/>
      <c r="AI13" s="70"/>
      <c r="AK13" s="70" t="s">
        <v>46</v>
      </c>
      <c r="AL13" s="70"/>
      <c r="AM13" s="70"/>
      <c r="AO13" s="71">
        <v>211000000</v>
      </c>
      <c r="AP13" s="71"/>
      <c r="AQ13" s="71"/>
      <c r="AS13" s="71">
        <v>2951</v>
      </c>
      <c r="AT13" s="71"/>
      <c r="AV13" s="5" t="s">
        <v>48</v>
      </c>
    </row>
    <row r="14" spans="1:49" ht="21.75" customHeight="1"/>
    <row r="15" spans="1:49" ht="21.75" customHeight="1"/>
    <row r="16" spans="1:49" ht="21.75" customHeight="1"/>
    <row r="17" ht="21.75" customHeight="1"/>
    <row r="18" ht="21.75" customHeight="1"/>
    <row r="19" ht="21.75" customHeight="1"/>
    <row r="20" ht="21.75" customHeight="1"/>
  </sheetData>
  <mergeCells count="44">
    <mergeCell ref="AE13:AI13"/>
    <mergeCell ref="AK13:AM13"/>
    <mergeCell ref="AO13:AQ13"/>
    <mergeCell ref="AS13:AT13"/>
    <mergeCell ref="G13:I13"/>
    <mergeCell ref="K13:M13"/>
    <mergeCell ref="O13:Q13"/>
    <mergeCell ref="S13:W13"/>
    <mergeCell ref="Y13:AC13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I9:AK9"/>
    <mergeCell ref="AM9:AO9"/>
    <mergeCell ref="AQ9:AS9"/>
    <mergeCell ref="A8:G8"/>
    <mergeCell ref="I8:K8"/>
    <mergeCell ref="M8:O8"/>
    <mergeCell ref="Q8:U8"/>
    <mergeCell ref="A9:G9"/>
    <mergeCell ref="I9:K9"/>
    <mergeCell ref="M9:O9"/>
    <mergeCell ref="W9:AA9"/>
    <mergeCell ref="AC9:AG9"/>
    <mergeCell ref="W8:AA8"/>
    <mergeCell ref="AC8:AG8"/>
    <mergeCell ref="AI8:AK8"/>
    <mergeCell ref="AM8:AO8"/>
    <mergeCell ref="AQ8:AS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D39"/>
  <sheetViews>
    <sheetView rightToLeft="1" topLeftCell="A10" zoomScaleNormal="100" workbookViewId="0">
      <selection activeCell="A32" sqref="A32:B32"/>
    </sheetView>
  </sheetViews>
  <sheetFormatPr defaultRowHeight="12.75"/>
  <cols>
    <col min="1" max="1" width="5.140625" customWidth="1"/>
    <col min="2" max="2" width="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20.28515625" customWidth="1"/>
    <col min="8" max="8" width="1.28515625" customWidth="1"/>
    <col min="9" max="9" width="18.8554687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7.85546875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20.28515625" bestFit="1" customWidth="1"/>
    <col min="24" max="24" width="1.28515625" customWidth="1"/>
    <col min="25" max="25" width="19.5703125" customWidth="1"/>
    <col min="26" max="26" width="1.28515625" customWidth="1"/>
    <col min="27" max="27" width="15.5703125" customWidth="1"/>
    <col min="28" max="28" width="0.28515625" customWidth="1"/>
    <col min="30" max="30" width="20.28515625" bestFit="1" customWidth="1"/>
  </cols>
  <sheetData>
    <row r="1" spans="1:27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 ht="21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14.45" customHeight="1"/>
    <row r="5" spans="1:27" ht="14.45" customHeight="1">
      <c r="A5" s="1" t="s">
        <v>49</v>
      </c>
      <c r="B5" s="67" t="s">
        <v>50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</row>
    <row r="6" spans="1:27" ht="14.45" customHeight="1">
      <c r="E6" s="68" t="s">
        <v>7</v>
      </c>
      <c r="F6" s="68"/>
      <c r="G6" s="68"/>
      <c r="H6" s="68"/>
      <c r="I6" s="68"/>
      <c r="K6" s="68" t="s">
        <v>8</v>
      </c>
      <c r="L6" s="68"/>
      <c r="M6" s="68"/>
      <c r="N6" s="68"/>
      <c r="O6" s="68"/>
      <c r="P6" s="68"/>
      <c r="Q6" s="68"/>
      <c r="S6" s="68" t="s">
        <v>9</v>
      </c>
      <c r="T6" s="68"/>
      <c r="U6" s="68"/>
      <c r="V6" s="68"/>
      <c r="W6" s="68"/>
      <c r="X6" s="68"/>
      <c r="Y6" s="68"/>
      <c r="Z6" s="68"/>
      <c r="AA6" s="68"/>
    </row>
    <row r="7" spans="1:27" ht="14.45" customHeight="1">
      <c r="E7" s="3"/>
      <c r="F7" s="3"/>
      <c r="G7" s="3"/>
      <c r="H7" s="3"/>
      <c r="I7" s="3"/>
      <c r="K7" s="69" t="s">
        <v>51</v>
      </c>
      <c r="L7" s="69"/>
      <c r="M7" s="69"/>
      <c r="N7" s="3"/>
      <c r="O7" s="69" t="s">
        <v>52</v>
      </c>
      <c r="P7" s="69"/>
      <c r="Q7" s="69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68" t="s">
        <v>53</v>
      </c>
      <c r="B8" s="68"/>
      <c r="D8" s="68" t="s">
        <v>54</v>
      </c>
      <c r="E8" s="68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55</v>
      </c>
      <c r="W8" s="2" t="s">
        <v>14</v>
      </c>
      <c r="Y8" s="2" t="s">
        <v>15</v>
      </c>
      <c r="AA8" s="30" t="s">
        <v>18</v>
      </c>
    </row>
    <row r="9" spans="1:27" ht="21.75" customHeight="1">
      <c r="A9" s="70" t="s">
        <v>56</v>
      </c>
      <c r="B9" s="70"/>
      <c r="D9" s="71">
        <v>6900000</v>
      </c>
      <c r="E9" s="71"/>
      <c r="G9" s="6">
        <v>70106907597</v>
      </c>
      <c r="I9" s="6">
        <v>74431507500</v>
      </c>
      <c r="K9" s="6">
        <v>0</v>
      </c>
      <c r="M9" s="6">
        <v>0</v>
      </c>
      <c r="O9" s="6">
        <v>0</v>
      </c>
      <c r="Q9" s="6">
        <v>0</v>
      </c>
      <c r="S9" s="6">
        <v>6900000</v>
      </c>
      <c r="U9" s="6">
        <v>10050</v>
      </c>
      <c r="W9" s="6">
        <v>70106907597</v>
      </c>
      <c r="Y9" s="6">
        <v>69262652812.5</v>
      </c>
      <c r="AA9" s="50">
        <f>Y9/سهام!$AD$6</f>
        <v>1.2525218766768482E-3</v>
      </c>
    </row>
    <row r="10" spans="1:27" ht="21.75" customHeight="1">
      <c r="A10" s="72" t="s">
        <v>57</v>
      </c>
      <c r="B10" s="72"/>
      <c r="D10" s="73">
        <v>25571381</v>
      </c>
      <c r="E10" s="73"/>
      <c r="G10" s="9">
        <v>494976921676</v>
      </c>
      <c r="I10" s="9">
        <v>587443344656.43799</v>
      </c>
      <c r="K10" s="9">
        <v>0</v>
      </c>
      <c r="M10" s="9">
        <v>0</v>
      </c>
      <c r="O10" s="9">
        <v>-9571381</v>
      </c>
      <c r="Q10" s="9">
        <v>207452325178</v>
      </c>
      <c r="S10" s="9">
        <v>16000000</v>
      </c>
      <c r="U10" s="9">
        <v>21590</v>
      </c>
      <c r="W10" s="9">
        <v>309706806481</v>
      </c>
      <c r="Y10" s="9">
        <v>345029790000</v>
      </c>
      <c r="AA10" s="50">
        <f>Y10/سهام!$AD$6</f>
        <v>6.2393994819994296E-3</v>
      </c>
    </row>
    <row r="11" spans="1:27" ht="21.75" customHeight="1">
      <c r="A11" s="72" t="s">
        <v>58</v>
      </c>
      <c r="B11" s="72"/>
      <c r="D11" s="73">
        <v>34048000</v>
      </c>
      <c r="E11" s="73"/>
      <c r="G11" s="9">
        <v>699378764864</v>
      </c>
      <c r="I11" s="9">
        <v>802578604800</v>
      </c>
      <c r="K11" s="9">
        <v>0</v>
      </c>
      <c r="M11" s="9">
        <v>0</v>
      </c>
      <c r="O11" s="9">
        <v>-13617000</v>
      </c>
      <c r="Q11" s="9">
        <v>299626280835</v>
      </c>
      <c r="S11" s="9">
        <v>20431000</v>
      </c>
      <c r="U11" s="9">
        <v>22200</v>
      </c>
      <c r="W11" s="9">
        <v>419672449042</v>
      </c>
      <c r="Y11" s="9">
        <v>453029587762.5</v>
      </c>
      <c r="AA11" s="50">
        <f>Y11/سهام!$AD$6</f>
        <v>8.1924305006120125E-3</v>
      </c>
    </row>
    <row r="12" spans="1:27" ht="21.75" customHeight="1">
      <c r="A12" s="72" t="s">
        <v>59</v>
      </c>
      <c r="B12" s="72"/>
      <c r="D12" s="73">
        <v>2000000</v>
      </c>
      <c r="E12" s="73"/>
      <c r="G12" s="9">
        <v>20000000000</v>
      </c>
      <c r="I12" s="9">
        <v>25130122500</v>
      </c>
      <c r="K12" s="9">
        <v>0</v>
      </c>
      <c r="M12" s="9">
        <v>0</v>
      </c>
      <c r="O12" s="9">
        <v>-2000000</v>
      </c>
      <c r="Q12" s="9">
        <v>23731785000</v>
      </c>
      <c r="S12" s="9">
        <v>0</v>
      </c>
      <c r="U12" s="9">
        <v>0</v>
      </c>
      <c r="W12" s="9">
        <v>0</v>
      </c>
      <c r="Y12" s="9">
        <v>0</v>
      </c>
      <c r="AA12" s="50">
        <f>Y12/سهام!$AD$6</f>
        <v>0</v>
      </c>
    </row>
    <row r="13" spans="1:27" ht="21.75" customHeight="1">
      <c r="A13" s="72" t="s">
        <v>60</v>
      </c>
      <c r="B13" s="72"/>
      <c r="D13" s="73">
        <v>1000000</v>
      </c>
      <c r="E13" s="73"/>
      <c r="G13" s="9">
        <v>10011600000</v>
      </c>
      <c r="I13" s="9">
        <v>20545573125</v>
      </c>
      <c r="K13" s="9">
        <v>0</v>
      </c>
      <c r="M13" s="9">
        <v>0</v>
      </c>
      <c r="O13" s="9">
        <v>-1000000</v>
      </c>
      <c r="Q13" s="9">
        <v>19516796323</v>
      </c>
      <c r="S13" s="9">
        <v>0</v>
      </c>
      <c r="U13" s="9">
        <v>0</v>
      </c>
      <c r="W13" s="9">
        <v>0</v>
      </c>
      <c r="Y13" s="9">
        <v>0</v>
      </c>
      <c r="AA13" s="50">
        <f>Y13/سهام!$AD$6</f>
        <v>0</v>
      </c>
    </row>
    <row r="14" spans="1:27" ht="21.75" customHeight="1">
      <c r="A14" s="72" t="s">
        <v>61</v>
      </c>
      <c r="B14" s="72"/>
      <c r="D14" s="73">
        <v>4000000</v>
      </c>
      <c r="E14" s="73"/>
      <c r="G14" s="9">
        <v>40046400000</v>
      </c>
      <c r="I14" s="9">
        <v>39233355000</v>
      </c>
      <c r="K14" s="9">
        <v>0</v>
      </c>
      <c r="M14" s="9">
        <v>0</v>
      </c>
      <c r="O14" s="9">
        <v>0</v>
      </c>
      <c r="Q14" s="9">
        <v>0</v>
      </c>
      <c r="S14" s="9">
        <v>4000000</v>
      </c>
      <c r="U14" s="9">
        <v>9220</v>
      </c>
      <c r="W14" s="9">
        <v>40046400000</v>
      </c>
      <c r="Y14" s="9">
        <v>36836205000</v>
      </c>
      <c r="AA14" s="50">
        <f>Y14/سهام!$AD$6</f>
        <v>6.6613320083412154E-4</v>
      </c>
    </row>
    <row r="15" spans="1:27" ht="21.75" customHeight="1">
      <c r="A15" s="72" t="s">
        <v>62</v>
      </c>
      <c r="B15" s="72"/>
      <c r="D15" s="73">
        <v>1000000</v>
      </c>
      <c r="E15" s="73"/>
      <c r="G15" s="9">
        <v>10011600000</v>
      </c>
      <c r="I15" s="9">
        <v>10837115625</v>
      </c>
      <c r="K15" s="9">
        <v>0</v>
      </c>
      <c r="M15" s="9">
        <v>0</v>
      </c>
      <c r="O15" s="9">
        <v>-1000000</v>
      </c>
      <c r="Q15" s="9">
        <v>9690978283</v>
      </c>
      <c r="S15" s="9">
        <v>0</v>
      </c>
      <c r="U15" s="9">
        <v>0</v>
      </c>
      <c r="W15" s="9">
        <v>0</v>
      </c>
      <c r="Y15" s="9">
        <v>0</v>
      </c>
      <c r="AA15" s="50">
        <f>Y15/سهام!$AD$6</f>
        <v>0</v>
      </c>
    </row>
    <row r="16" spans="1:27" ht="21.75" customHeight="1">
      <c r="A16" s="72" t="s">
        <v>63</v>
      </c>
      <c r="B16" s="72"/>
      <c r="D16" s="73">
        <v>1500000</v>
      </c>
      <c r="E16" s="73"/>
      <c r="G16" s="9">
        <v>15017400000</v>
      </c>
      <c r="I16" s="9">
        <v>33859743750</v>
      </c>
      <c r="K16" s="9">
        <v>0</v>
      </c>
      <c r="M16" s="9">
        <v>0</v>
      </c>
      <c r="O16" s="9">
        <v>-1500000</v>
      </c>
      <c r="Q16" s="9">
        <v>31309775439</v>
      </c>
      <c r="S16" s="9">
        <v>0</v>
      </c>
      <c r="U16" s="9">
        <v>0</v>
      </c>
      <c r="W16" s="9">
        <v>0</v>
      </c>
      <c r="Y16" s="9">
        <v>0</v>
      </c>
      <c r="AA16" s="50">
        <f>Y16/سهام!$AD$6</f>
        <v>0</v>
      </c>
    </row>
    <row r="17" spans="1:30" ht="21.75" customHeight="1">
      <c r="A17" s="72" t="s">
        <v>64</v>
      </c>
      <c r="B17" s="72"/>
      <c r="D17" s="73">
        <v>4400000</v>
      </c>
      <c r="E17" s="73"/>
      <c r="G17" s="9">
        <v>100092773053</v>
      </c>
      <c r="I17" s="9">
        <v>96227993400</v>
      </c>
      <c r="K17" s="9">
        <v>0</v>
      </c>
      <c r="M17" s="9">
        <v>0</v>
      </c>
      <c r="O17" s="9">
        <v>0</v>
      </c>
      <c r="Q17" s="9">
        <v>0</v>
      </c>
      <c r="S17" s="9">
        <v>4400000</v>
      </c>
      <c r="U17" s="9">
        <v>20510</v>
      </c>
      <c r="W17" s="9">
        <v>100092773053</v>
      </c>
      <c r="Y17" s="9">
        <v>90136835250</v>
      </c>
      <c r="AA17" s="50">
        <f>Y17/سهام!$AD$6</f>
        <v>1.6300033778762057E-3</v>
      </c>
    </row>
    <row r="18" spans="1:30" ht="21.75" customHeight="1">
      <c r="A18" s="72" t="s">
        <v>65</v>
      </c>
      <c r="B18" s="72"/>
      <c r="D18" s="73">
        <v>579746</v>
      </c>
      <c r="E18" s="73"/>
      <c r="G18" s="9">
        <v>188104350890</v>
      </c>
      <c r="I18" s="9">
        <v>250384485322.64999</v>
      </c>
      <c r="K18" s="9">
        <v>0</v>
      </c>
      <c r="M18" s="9">
        <v>0</v>
      </c>
      <c r="O18" s="9">
        <v>-579746</v>
      </c>
      <c r="Q18" s="9">
        <v>234557105268</v>
      </c>
      <c r="S18" s="9">
        <v>0</v>
      </c>
      <c r="U18" s="9">
        <v>0</v>
      </c>
      <c r="W18" s="9">
        <v>0</v>
      </c>
      <c r="Y18" s="9">
        <v>0</v>
      </c>
      <c r="AA18" s="50">
        <f>Y18/سهام!$AD$6</f>
        <v>0</v>
      </c>
      <c r="AD18" s="47"/>
    </row>
    <row r="19" spans="1:30" ht="21.75" customHeight="1">
      <c r="A19" s="72" t="s">
        <v>66</v>
      </c>
      <c r="B19" s="72"/>
      <c r="D19" s="73">
        <v>1310000</v>
      </c>
      <c r="E19" s="73"/>
      <c r="G19" s="9">
        <v>19921982723</v>
      </c>
      <c r="I19" s="9">
        <v>20020507381.875</v>
      </c>
      <c r="K19" s="9">
        <v>0</v>
      </c>
      <c r="M19" s="9">
        <v>0</v>
      </c>
      <c r="O19" s="9">
        <v>0</v>
      </c>
      <c r="Q19" s="9">
        <v>0</v>
      </c>
      <c r="S19" s="9">
        <v>1310000</v>
      </c>
      <c r="U19" s="9">
        <v>14568</v>
      </c>
      <c r="W19" s="9">
        <v>19921982723</v>
      </c>
      <c r="Y19" s="9">
        <v>19061417655</v>
      </c>
      <c r="AA19" s="50">
        <f>Y19/سهام!$AD$6</f>
        <v>3.4470008935397081E-4</v>
      </c>
    </row>
    <row r="20" spans="1:30" ht="21.75" customHeight="1">
      <c r="A20" s="72" t="s">
        <v>67</v>
      </c>
      <c r="B20" s="72"/>
      <c r="D20" s="73">
        <v>2000000</v>
      </c>
      <c r="E20" s="73"/>
      <c r="G20" s="9">
        <v>20023200000</v>
      </c>
      <c r="I20" s="9">
        <v>19976250000</v>
      </c>
      <c r="K20" s="9">
        <v>0</v>
      </c>
      <c r="M20" s="9">
        <v>0</v>
      </c>
      <c r="O20" s="9">
        <v>0</v>
      </c>
      <c r="Q20" s="9">
        <v>0</v>
      </c>
      <c r="S20" s="9">
        <v>2000000</v>
      </c>
      <c r="U20" s="9">
        <v>10000</v>
      </c>
      <c r="W20" s="9">
        <v>20023200000</v>
      </c>
      <c r="Y20" s="9">
        <v>19976250000</v>
      </c>
      <c r="AA20" s="50">
        <f>Y20/سهام!$AD$6</f>
        <v>3.6124360132002255E-4</v>
      </c>
    </row>
    <row r="21" spans="1:30" ht="21.75" customHeight="1">
      <c r="A21" s="72" t="s">
        <v>68</v>
      </c>
      <c r="B21" s="72"/>
      <c r="D21" s="73">
        <v>36800000</v>
      </c>
      <c r="E21" s="73"/>
      <c r="G21" s="9">
        <v>958020959719</v>
      </c>
      <c r="I21" s="9">
        <v>912426972160</v>
      </c>
      <c r="K21" s="9">
        <v>0</v>
      </c>
      <c r="M21" s="9">
        <v>0</v>
      </c>
      <c r="O21" s="9">
        <v>0</v>
      </c>
      <c r="Q21" s="9">
        <v>0</v>
      </c>
      <c r="S21" s="9">
        <v>36800000</v>
      </c>
      <c r="U21" s="9">
        <v>27628</v>
      </c>
      <c r="W21" s="9">
        <v>958020959719</v>
      </c>
      <c r="Y21" s="9">
        <v>1015490347520</v>
      </c>
      <c r="AA21" s="50">
        <f>Y21/سهام!$AD$6</f>
        <v>1.8363776496782232E-2</v>
      </c>
    </row>
    <row r="22" spans="1:30" ht="21.75" customHeight="1">
      <c r="A22" s="72" t="s">
        <v>69</v>
      </c>
      <c r="B22" s="72"/>
      <c r="D22" s="73">
        <v>2783000</v>
      </c>
      <c r="E22" s="73"/>
      <c r="G22" s="9">
        <v>40822580417</v>
      </c>
      <c r="I22" s="9">
        <v>61709233162.5</v>
      </c>
      <c r="K22" s="9">
        <v>0</v>
      </c>
      <c r="M22" s="9">
        <v>0</v>
      </c>
      <c r="O22" s="9">
        <v>-1000000</v>
      </c>
      <c r="Q22" s="9">
        <v>20781292875</v>
      </c>
      <c r="S22" s="9">
        <v>1783000</v>
      </c>
      <c r="U22" s="9">
        <v>20800</v>
      </c>
      <c r="W22" s="9">
        <v>26154028345</v>
      </c>
      <c r="Y22" s="9">
        <v>37042359900</v>
      </c>
      <c r="AA22" s="50">
        <f>Y22/سهام!$AD$6</f>
        <v>6.6986123479974421E-4</v>
      </c>
    </row>
    <row r="23" spans="1:30" ht="21.75" customHeight="1">
      <c r="A23" s="72" t="s">
        <v>70</v>
      </c>
      <c r="B23" s="72"/>
      <c r="D23" s="73">
        <v>9668000</v>
      </c>
      <c r="E23" s="73"/>
      <c r="G23" s="9">
        <v>209797132931</v>
      </c>
      <c r="I23" s="9">
        <v>333565144452.75</v>
      </c>
      <c r="K23" s="9">
        <v>0</v>
      </c>
      <c r="M23" s="9">
        <v>0</v>
      </c>
      <c r="O23" s="9">
        <v>0</v>
      </c>
      <c r="Q23" s="9">
        <v>0</v>
      </c>
      <c r="S23" s="9">
        <v>9668000</v>
      </c>
      <c r="U23" s="9">
        <v>32194</v>
      </c>
      <c r="W23" s="9">
        <v>209797132931</v>
      </c>
      <c r="Y23" s="9">
        <v>310881980734.5</v>
      </c>
      <c r="AA23" s="50">
        <f>Y23/سهام!$AD$6</f>
        <v>5.6218823005335164E-3</v>
      </c>
    </row>
    <row r="24" spans="1:30" ht="21.75" customHeight="1">
      <c r="A24" s="72" t="s">
        <v>71</v>
      </c>
      <c r="B24" s="72"/>
      <c r="D24" s="73">
        <v>15984000</v>
      </c>
      <c r="E24" s="73"/>
      <c r="G24" s="9">
        <v>230248638955</v>
      </c>
      <c r="I24" s="9">
        <v>237112462188</v>
      </c>
      <c r="K24" s="9">
        <v>0</v>
      </c>
      <c r="M24" s="9">
        <v>0</v>
      </c>
      <c r="O24" s="9">
        <v>0</v>
      </c>
      <c r="Q24" s="9">
        <v>0</v>
      </c>
      <c r="S24" s="9">
        <v>15984000</v>
      </c>
      <c r="U24" s="9">
        <v>13655</v>
      </c>
      <c r="W24" s="9">
        <v>230248638955</v>
      </c>
      <c r="Y24" s="9">
        <v>218002334445</v>
      </c>
      <c r="AA24" s="50">
        <f>Y24/سهام!$AD$6</f>
        <v>3.9422788757191062E-3</v>
      </c>
    </row>
    <row r="25" spans="1:30" ht="21.75" customHeight="1">
      <c r="A25" s="72" t="s">
        <v>72</v>
      </c>
      <c r="B25" s="72"/>
      <c r="D25" s="73">
        <v>10000000</v>
      </c>
      <c r="E25" s="73"/>
      <c r="G25" s="9">
        <v>150490000000</v>
      </c>
      <c r="I25" s="9">
        <v>142389980000</v>
      </c>
      <c r="K25" s="9">
        <v>0</v>
      </c>
      <c r="M25" s="9">
        <v>0</v>
      </c>
      <c r="O25" s="9">
        <v>0</v>
      </c>
      <c r="Q25" s="9">
        <v>0</v>
      </c>
      <c r="S25" s="9">
        <v>10000000</v>
      </c>
      <c r="U25" s="9">
        <v>13452</v>
      </c>
      <c r="W25" s="9">
        <v>150490000000</v>
      </c>
      <c r="Y25" s="9">
        <v>134519980000</v>
      </c>
      <c r="AA25" s="50">
        <f>Y25/سهام!$AD$6</f>
        <v>2.4326128289692715E-3</v>
      </c>
    </row>
    <row r="26" spans="1:30" ht="21.75" customHeight="1">
      <c r="A26" s="72" t="s">
        <v>73</v>
      </c>
      <c r="B26" s="72"/>
      <c r="D26" s="73">
        <v>4045389</v>
      </c>
      <c r="E26" s="73"/>
      <c r="G26" s="9">
        <v>199999986771</v>
      </c>
      <c r="I26" s="9">
        <v>201686893984</v>
      </c>
      <c r="K26" s="9">
        <v>0</v>
      </c>
      <c r="M26" s="9">
        <v>0</v>
      </c>
      <c r="O26" s="9">
        <v>0</v>
      </c>
      <c r="Q26" s="9">
        <v>0</v>
      </c>
      <c r="S26" s="9">
        <v>4045389</v>
      </c>
      <c r="U26" s="9">
        <v>46336</v>
      </c>
      <c r="W26" s="9">
        <v>199999986771</v>
      </c>
      <c r="Y26" s="9">
        <v>187447124704</v>
      </c>
      <c r="AA26" s="50">
        <f>Y26/سهام!$AD$6</f>
        <v>3.3897290224720019E-3</v>
      </c>
    </row>
    <row r="27" spans="1:30" ht="21.75" customHeight="1">
      <c r="A27" s="72" t="s">
        <v>74</v>
      </c>
      <c r="B27" s="72"/>
      <c r="D27" s="73">
        <v>21564</v>
      </c>
      <c r="E27" s="73"/>
      <c r="G27" s="9">
        <v>39363632745</v>
      </c>
      <c r="I27" s="9">
        <v>92890035216</v>
      </c>
      <c r="K27" s="9">
        <v>0</v>
      </c>
      <c r="M27" s="9">
        <v>0</v>
      </c>
      <c r="O27" s="9">
        <v>0</v>
      </c>
      <c r="Q27" s="9">
        <v>0</v>
      </c>
      <c r="S27" s="9">
        <v>21564</v>
      </c>
      <c r="U27" s="9">
        <v>4081756</v>
      </c>
      <c r="W27" s="9">
        <v>39363632745</v>
      </c>
      <c r="Y27" s="9">
        <v>88018986384</v>
      </c>
      <c r="AA27" s="50">
        <f>Y27/سهام!$AD$6</f>
        <v>1.5917049309001534E-3</v>
      </c>
    </row>
    <row r="28" spans="1:30" ht="21.75" customHeight="1">
      <c r="A28" s="72" t="s">
        <v>75</v>
      </c>
      <c r="B28" s="72"/>
      <c r="D28" s="73">
        <v>12502681</v>
      </c>
      <c r="E28" s="73"/>
      <c r="G28" s="9">
        <v>339999978549</v>
      </c>
      <c r="I28" s="9">
        <v>371242106933</v>
      </c>
      <c r="K28" s="9">
        <v>0</v>
      </c>
      <c r="M28" s="9">
        <v>0</v>
      </c>
      <c r="O28" s="9">
        <v>-1822681</v>
      </c>
      <c r="Q28" s="9">
        <v>50943933950</v>
      </c>
      <c r="S28" s="9">
        <v>10680000</v>
      </c>
      <c r="U28" s="9">
        <v>27950</v>
      </c>
      <c r="W28" s="9">
        <v>290433689455</v>
      </c>
      <c r="Y28" s="9">
        <v>298506000000</v>
      </c>
      <c r="AA28" s="50">
        <f>Y28/سهام!$AD$6</f>
        <v>5.3980793420003578E-3</v>
      </c>
    </row>
    <row r="29" spans="1:30" ht="21.75" customHeight="1">
      <c r="A29" s="72" t="s">
        <v>76</v>
      </c>
      <c r="B29" s="72"/>
      <c r="D29" s="73">
        <v>67248</v>
      </c>
      <c r="E29" s="73"/>
      <c r="G29" s="9">
        <v>189996470306</v>
      </c>
      <c r="I29" s="9">
        <v>225653468416</v>
      </c>
      <c r="K29" s="9">
        <v>0</v>
      </c>
      <c r="M29" s="9">
        <v>0</v>
      </c>
      <c r="O29" s="9">
        <v>0</v>
      </c>
      <c r="Q29" s="9">
        <v>0</v>
      </c>
      <c r="S29" s="9">
        <v>67248</v>
      </c>
      <c r="U29" s="9">
        <v>2953748</v>
      </c>
      <c r="W29" s="9">
        <v>189996470306</v>
      </c>
      <c r="Y29" s="9">
        <v>198633625504</v>
      </c>
      <c r="AA29" s="50">
        <f>Y29/سهام!$AD$6</f>
        <v>3.5920218369472571E-3</v>
      </c>
    </row>
    <row r="30" spans="1:30" ht="21.75" customHeight="1">
      <c r="A30" s="72" t="s">
        <v>77</v>
      </c>
      <c r="B30" s="72"/>
      <c r="D30" s="73">
        <v>19960000</v>
      </c>
      <c r="E30" s="73"/>
      <c r="G30" s="9">
        <v>300311688844</v>
      </c>
      <c r="I30" s="9">
        <v>278709439050</v>
      </c>
      <c r="K30" s="9">
        <v>0</v>
      </c>
      <c r="M30" s="9">
        <v>0</v>
      </c>
      <c r="O30" s="9">
        <v>0</v>
      </c>
      <c r="Q30" s="9">
        <v>0</v>
      </c>
      <c r="S30" s="9">
        <v>19960000</v>
      </c>
      <c r="U30" s="9">
        <v>12900</v>
      </c>
      <c r="W30" s="9">
        <v>300311688844</v>
      </c>
      <c r="Y30" s="9">
        <v>257178237750</v>
      </c>
      <c r="AA30" s="50">
        <f>Y30/سهام!$AD$6</f>
        <v>4.6507223721142348E-3</v>
      </c>
    </row>
    <row r="31" spans="1:30" ht="21.75" customHeight="1">
      <c r="A31" s="72" t="s">
        <v>78</v>
      </c>
      <c r="B31" s="72"/>
      <c r="D31" s="73">
        <v>130571</v>
      </c>
      <c r="E31" s="73"/>
      <c r="G31" s="9">
        <v>99999758915</v>
      </c>
      <c r="I31" s="9">
        <v>133641748778</v>
      </c>
      <c r="K31" s="9">
        <v>0</v>
      </c>
      <c r="M31" s="9">
        <v>0</v>
      </c>
      <c r="O31" s="9">
        <v>0</v>
      </c>
      <c r="Q31" s="9">
        <v>0</v>
      </c>
      <c r="S31" s="9">
        <v>130571</v>
      </c>
      <c r="U31" s="9">
        <v>971076</v>
      </c>
      <c r="W31" s="9">
        <v>99999758915</v>
      </c>
      <c r="Y31" s="9">
        <v>126794344396</v>
      </c>
      <c r="AA31" s="50">
        <f>Y31/سهام!$AD$6</f>
        <v>2.2929051046428764E-3</v>
      </c>
    </row>
    <row r="32" spans="1:30" ht="21.75" customHeight="1">
      <c r="A32" s="75" t="s">
        <v>79</v>
      </c>
      <c r="B32" s="75"/>
      <c r="D32" s="76">
        <v>10000</v>
      </c>
      <c r="E32" s="76"/>
      <c r="G32" s="13">
        <v>10000000000</v>
      </c>
      <c r="I32" s="13">
        <v>14243990000</v>
      </c>
      <c r="K32" s="13">
        <v>0</v>
      </c>
      <c r="M32" s="13">
        <v>0</v>
      </c>
      <c r="O32" s="13">
        <v>0</v>
      </c>
      <c r="Q32" s="13">
        <v>0</v>
      </c>
      <c r="S32" s="13">
        <v>10000</v>
      </c>
      <c r="U32" s="13">
        <v>1279773</v>
      </c>
      <c r="W32" s="13">
        <v>10000000000</v>
      </c>
      <c r="Y32" s="13">
        <v>12797730000</v>
      </c>
      <c r="AA32" s="50">
        <f>Y32/سهام!$AD$6</f>
        <v>2.3142972649627894E-4</v>
      </c>
    </row>
    <row r="33" spans="1:27" ht="21.75" customHeight="1">
      <c r="A33" s="74" t="s">
        <v>30</v>
      </c>
      <c r="B33" s="74"/>
      <c r="D33" s="78">
        <v>196281580</v>
      </c>
      <c r="E33" s="78"/>
      <c r="G33" s="16">
        <f>SUM(G9:G32)</f>
        <v>4456742728955</v>
      </c>
      <c r="I33" s="16">
        <f>SUM(I9:I32)</f>
        <v>4985940077401.2129</v>
      </c>
      <c r="K33" s="16">
        <v>0</v>
      </c>
      <c r="M33" s="16">
        <v>0</v>
      </c>
      <c r="O33" s="16">
        <v>-32090808</v>
      </c>
      <c r="Q33" s="16">
        <f>SUM(Q9:Q32)</f>
        <v>897610273151</v>
      </c>
      <c r="S33" s="16">
        <v>164190772</v>
      </c>
      <c r="U33" s="16"/>
      <c r="W33" s="16">
        <f>SUM(W9:W32)</f>
        <v>3684386505882</v>
      </c>
      <c r="Y33" s="16">
        <f>SUM(Y9:Y32)</f>
        <v>3918645789817.5</v>
      </c>
      <c r="AA33" s="51">
        <f>SUM(AA9:AA32)</f>
        <v>7.0863436201049651E-2</v>
      </c>
    </row>
    <row r="39" spans="1:27">
      <c r="W39" s="47"/>
    </row>
  </sheetData>
  <mergeCells count="61">
    <mergeCell ref="A31:B31"/>
    <mergeCell ref="D31:E31"/>
    <mergeCell ref="A32:B32"/>
    <mergeCell ref="D32:E32"/>
    <mergeCell ref="A33:B33"/>
    <mergeCell ref="D33:E33"/>
    <mergeCell ref="A28:B28"/>
    <mergeCell ref="D28:E28"/>
    <mergeCell ref="A29:B29"/>
    <mergeCell ref="D29:E29"/>
    <mergeCell ref="A30:B30"/>
    <mergeCell ref="D30:E30"/>
    <mergeCell ref="A25:B25"/>
    <mergeCell ref="D25:E25"/>
    <mergeCell ref="A26:B26"/>
    <mergeCell ref="D26:E26"/>
    <mergeCell ref="A27:B27"/>
    <mergeCell ref="D27:E27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9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34"/>
  <sheetViews>
    <sheetView rightToLeft="1" workbookViewId="0">
      <selection activeCell="A24" sqref="A9:XFD24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21.42578125" customWidth="1"/>
    <col min="19" max="19" width="1.28515625" customWidth="1"/>
    <col min="20" max="20" width="21.42578125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7.28515625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21.140625" customWidth="1"/>
    <col min="35" max="35" width="1.28515625" customWidth="1"/>
    <col min="36" max="36" width="24.42578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</row>
    <row r="2" spans="1:38" ht="21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</row>
    <row r="3" spans="1:38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</row>
    <row r="4" spans="1:38" ht="14.45" customHeight="1"/>
    <row r="5" spans="1:38" ht="14.45" customHeight="1">
      <c r="A5" s="1" t="s">
        <v>80</v>
      </c>
      <c r="B5" s="67" t="s">
        <v>81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</row>
    <row r="6" spans="1:38" ht="14.45" customHeight="1">
      <c r="A6" s="68" t="s">
        <v>82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 t="s">
        <v>7</v>
      </c>
      <c r="Q6" s="68"/>
      <c r="R6" s="68"/>
      <c r="S6" s="68"/>
      <c r="T6" s="68"/>
      <c r="V6" s="68" t="s">
        <v>8</v>
      </c>
      <c r="W6" s="68"/>
      <c r="X6" s="68"/>
      <c r="Y6" s="68"/>
      <c r="Z6" s="68"/>
      <c r="AA6" s="68"/>
      <c r="AB6" s="68"/>
      <c r="AD6" s="68" t="s">
        <v>9</v>
      </c>
      <c r="AE6" s="68"/>
      <c r="AF6" s="68"/>
      <c r="AG6" s="68"/>
      <c r="AH6" s="68"/>
      <c r="AI6" s="68"/>
      <c r="AJ6" s="68"/>
      <c r="AK6" s="68"/>
      <c r="AL6" s="68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69" t="s">
        <v>10</v>
      </c>
      <c r="W7" s="69"/>
      <c r="X7" s="69"/>
      <c r="Y7" s="3"/>
      <c r="Z7" s="69" t="s">
        <v>11</v>
      </c>
      <c r="AA7" s="69"/>
      <c r="AB7" s="69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68" t="s">
        <v>83</v>
      </c>
      <c r="B8" s="68"/>
      <c r="D8" s="2" t="s">
        <v>84</v>
      </c>
      <c r="F8" s="2" t="s">
        <v>85</v>
      </c>
      <c r="H8" s="2" t="s">
        <v>86</v>
      </c>
      <c r="J8" s="2" t="s">
        <v>87</v>
      </c>
      <c r="L8" s="2" t="s">
        <v>88</v>
      </c>
      <c r="N8" s="2" t="s">
        <v>36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30" t="s">
        <v>18</v>
      </c>
    </row>
    <row r="9" spans="1:38" ht="21.75" customHeight="1">
      <c r="A9" s="59" t="s">
        <v>89</v>
      </c>
      <c r="B9" s="59"/>
      <c r="D9" s="5" t="s">
        <v>90</v>
      </c>
      <c r="F9" s="5" t="s">
        <v>90</v>
      </c>
      <c r="H9" s="5" t="s">
        <v>91</v>
      </c>
      <c r="J9" s="5" t="s">
        <v>92</v>
      </c>
      <c r="L9" s="7">
        <v>24.16</v>
      </c>
      <c r="N9" s="7">
        <v>24.16</v>
      </c>
      <c r="P9" s="6">
        <v>766100</v>
      </c>
      <c r="R9" s="6">
        <v>3001257612300</v>
      </c>
      <c r="T9" s="6">
        <v>3089122545178</v>
      </c>
      <c r="V9" s="6">
        <v>0</v>
      </c>
      <c r="X9" s="6">
        <v>0</v>
      </c>
      <c r="Z9" s="6">
        <v>0</v>
      </c>
      <c r="AB9" s="6">
        <v>0</v>
      </c>
      <c r="AD9" s="6">
        <v>766100</v>
      </c>
      <c r="AF9" s="6">
        <v>4114884</v>
      </c>
      <c r="AH9" s="6">
        <v>3001257612300</v>
      </c>
      <c r="AJ9" s="6">
        <v>3150127225030</v>
      </c>
      <c r="AL9" s="50">
        <f>AJ9/سهام!$AD$6</f>
        <v>5.6965812071138794E-2</v>
      </c>
    </row>
    <row r="10" spans="1:38" ht="21.75" customHeight="1">
      <c r="A10" s="60" t="s">
        <v>93</v>
      </c>
      <c r="B10" s="60"/>
      <c r="D10" s="8" t="s">
        <v>90</v>
      </c>
      <c r="F10" s="8" t="s">
        <v>90</v>
      </c>
      <c r="H10" s="8" t="s">
        <v>94</v>
      </c>
      <c r="J10" s="8" t="s">
        <v>95</v>
      </c>
      <c r="L10" s="10">
        <v>0</v>
      </c>
      <c r="N10" s="10">
        <v>0</v>
      </c>
      <c r="P10" s="9">
        <v>500000</v>
      </c>
      <c r="R10" s="9">
        <v>266519165625</v>
      </c>
      <c r="T10" s="9">
        <v>312438360281</v>
      </c>
      <c r="V10" s="9">
        <v>0</v>
      </c>
      <c r="X10" s="9">
        <v>0</v>
      </c>
      <c r="Z10" s="9">
        <v>0</v>
      </c>
      <c r="AB10" s="9">
        <v>0</v>
      </c>
      <c r="AD10" s="9">
        <v>500000</v>
      </c>
      <c r="AF10" s="9">
        <v>644650</v>
      </c>
      <c r="AH10" s="9">
        <v>266519165625</v>
      </c>
      <c r="AJ10" s="9">
        <v>322266578593</v>
      </c>
      <c r="AL10" s="50">
        <f>AJ10/سهام!$AD$6</f>
        <v>5.8277574337534527E-3</v>
      </c>
    </row>
    <row r="11" spans="1:38" ht="21.75" customHeight="1">
      <c r="A11" s="60" t="s">
        <v>96</v>
      </c>
      <c r="B11" s="60"/>
      <c r="D11" s="8" t="s">
        <v>90</v>
      </c>
      <c r="F11" s="8" t="s">
        <v>90</v>
      </c>
      <c r="H11" s="8" t="s">
        <v>97</v>
      </c>
      <c r="J11" s="8" t="s">
        <v>98</v>
      </c>
      <c r="L11" s="10">
        <v>0</v>
      </c>
      <c r="N11" s="10">
        <v>0</v>
      </c>
      <c r="P11" s="9">
        <v>880000</v>
      </c>
      <c r="R11" s="9">
        <v>596660000000</v>
      </c>
      <c r="T11" s="9">
        <v>836851493170</v>
      </c>
      <c r="V11" s="9">
        <v>0</v>
      </c>
      <c r="X11" s="9">
        <v>0</v>
      </c>
      <c r="Z11" s="9">
        <v>0</v>
      </c>
      <c r="AB11" s="9">
        <v>0</v>
      </c>
      <c r="AD11" s="9">
        <v>880000</v>
      </c>
      <c r="AF11" s="9">
        <v>1082100</v>
      </c>
      <c r="AH11" s="9">
        <v>596660000000</v>
      </c>
      <c r="AJ11" s="9">
        <v>952075405050</v>
      </c>
      <c r="AL11" s="50">
        <f>AJ11/سهام!$AD$6</f>
        <v>1.7217002593003249E-2</v>
      </c>
    </row>
    <row r="12" spans="1:38" ht="21.75" customHeight="1">
      <c r="A12" s="60" t="s">
        <v>99</v>
      </c>
      <c r="B12" s="60"/>
      <c r="D12" s="8" t="s">
        <v>90</v>
      </c>
      <c r="F12" s="8" t="s">
        <v>90</v>
      </c>
      <c r="H12" s="8" t="s">
        <v>100</v>
      </c>
      <c r="J12" s="8" t="s">
        <v>101</v>
      </c>
      <c r="L12" s="10">
        <v>0</v>
      </c>
      <c r="N12" s="10">
        <v>0</v>
      </c>
      <c r="P12" s="9">
        <v>151609</v>
      </c>
      <c r="R12" s="9">
        <v>100988122870</v>
      </c>
      <c r="T12" s="9">
        <v>132330667718</v>
      </c>
      <c r="V12" s="9">
        <v>0</v>
      </c>
      <c r="X12" s="9">
        <v>0</v>
      </c>
      <c r="Z12" s="9">
        <v>0</v>
      </c>
      <c r="AB12" s="9">
        <v>0</v>
      </c>
      <c r="AD12" s="9">
        <v>151609</v>
      </c>
      <c r="AF12" s="9">
        <v>899170</v>
      </c>
      <c r="AH12" s="9">
        <v>100988122870</v>
      </c>
      <c r="AJ12" s="9">
        <v>136297556119</v>
      </c>
      <c r="AL12" s="50">
        <f>AJ12/سهام!$AD$6</f>
        <v>2.4647579011849289E-3</v>
      </c>
    </row>
    <row r="13" spans="1:38" ht="21.75" customHeight="1">
      <c r="A13" s="60" t="s">
        <v>102</v>
      </c>
      <c r="B13" s="60"/>
      <c r="D13" s="8" t="s">
        <v>90</v>
      </c>
      <c r="F13" s="8" t="s">
        <v>90</v>
      </c>
      <c r="H13" s="8" t="s">
        <v>103</v>
      </c>
      <c r="J13" s="8" t="s">
        <v>104</v>
      </c>
      <c r="L13" s="10">
        <v>0</v>
      </c>
      <c r="N13" s="10">
        <v>0</v>
      </c>
      <c r="P13" s="9">
        <v>50614</v>
      </c>
      <c r="R13" s="9">
        <v>27267185070</v>
      </c>
      <c r="T13" s="9">
        <v>30867931893</v>
      </c>
      <c r="V13" s="9">
        <v>0</v>
      </c>
      <c r="X13" s="9">
        <v>0</v>
      </c>
      <c r="Z13" s="9">
        <v>0</v>
      </c>
      <c r="AB13" s="9">
        <v>0</v>
      </c>
      <c r="AD13" s="9">
        <v>50614</v>
      </c>
      <c r="AF13" s="9">
        <v>634940</v>
      </c>
      <c r="AH13" s="9">
        <v>27267185070</v>
      </c>
      <c r="AJ13" s="9">
        <v>32131028355</v>
      </c>
      <c r="AL13" s="50">
        <f>AJ13/سهام!$AD$6</f>
        <v>5.8104641246860451E-4</v>
      </c>
    </row>
    <row r="14" spans="1:38" ht="21.75" customHeight="1">
      <c r="A14" s="60" t="s">
        <v>105</v>
      </c>
      <c r="B14" s="60"/>
      <c r="D14" s="8" t="s">
        <v>90</v>
      </c>
      <c r="F14" s="8" t="s">
        <v>90</v>
      </c>
      <c r="H14" s="8" t="s">
        <v>106</v>
      </c>
      <c r="J14" s="8" t="s">
        <v>107</v>
      </c>
      <c r="L14" s="10">
        <v>0</v>
      </c>
      <c r="N14" s="10">
        <v>0</v>
      </c>
      <c r="P14" s="9">
        <v>957700</v>
      </c>
      <c r="R14" s="9">
        <v>591265672000</v>
      </c>
      <c r="T14" s="9">
        <v>813897454343</v>
      </c>
      <c r="V14" s="9">
        <v>0</v>
      </c>
      <c r="X14" s="9">
        <v>0</v>
      </c>
      <c r="Z14" s="9">
        <v>0</v>
      </c>
      <c r="AB14" s="9">
        <v>0</v>
      </c>
      <c r="AD14" s="9">
        <v>957700</v>
      </c>
      <c r="AF14" s="9">
        <v>958100</v>
      </c>
      <c r="AH14" s="9">
        <v>591265672000</v>
      </c>
      <c r="AJ14" s="9">
        <v>917406060007</v>
      </c>
      <c r="AL14" s="50">
        <f>AJ14/سهام!$AD$6</f>
        <v>1.6590054138776868E-2</v>
      </c>
    </row>
    <row r="15" spans="1:38" ht="21.75" customHeight="1">
      <c r="A15" s="60" t="s">
        <v>108</v>
      </c>
      <c r="B15" s="60"/>
      <c r="D15" s="8" t="s">
        <v>90</v>
      </c>
      <c r="F15" s="8" t="s">
        <v>90</v>
      </c>
      <c r="H15" s="8" t="s">
        <v>109</v>
      </c>
      <c r="J15" s="8" t="s">
        <v>110</v>
      </c>
      <c r="L15" s="10">
        <v>0</v>
      </c>
      <c r="N15" s="10">
        <v>0</v>
      </c>
      <c r="P15" s="9">
        <v>1874200</v>
      </c>
      <c r="R15" s="9">
        <v>1186679465856</v>
      </c>
      <c r="T15" s="9">
        <v>1496873338123</v>
      </c>
      <c r="V15" s="9">
        <v>0</v>
      </c>
      <c r="X15" s="9">
        <v>0</v>
      </c>
      <c r="Z15" s="9">
        <v>0</v>
      </c>
      <c r="AB15" s="9">
        <v>0</v>
      </c>
      <c r="AD15" s="9">
        <v>1874200</v>
      </c>
      <c r="AF15" s="9">
        <v>910170</v>
      </c>
      <c r="AH15" s="9">
        <v>1186679465856</v>
      </c>
      <c r="AJ15" s="9">
        <v>1705531430388</v>
      </c>
      <c r="AL15" s="50">
        <f>AJ15/سهام!$AD$6</f>
        <v>3.0842240965038507E-2</v>
      </c>
    </row>
    <row r="16" spans="1:38" ht="21.75" customHeight="1">
      <c r="A16" s="60" t="s">
        <v>111</v>
      </c>
      <c r="B16" s="60"/>
      <c r="D16" s="8" t="s">
        <v>90</v>
      </c>
      <c r="F16" s="8" t="s">
        <v>90</v>
      </c>
      <c r="H16" s="8" t="s">
        <v>112</v>
      </c>
      <c r="J16" s="8" t="s">
        <v>110</v>
      </c>
      <c r="L16" s="10">
        <v>18</v>
      </c>
      <c r="N16" s="10">
        <v>18</v>
      </c>
      <c r="P16" s="9">
        <v>1200000</v>
      </c>
      <c r="R16" s="9">
        <v>983888000000</v>
      </c>
      <c r="T16" s="9">
        <v>1199782500000</v>
      </c>
      <c r="V16" s="9">
        <v>0</v>
      </c>
      <c r="X16" s="9">
        <v>0</v>
      </c>
      <c r="Z16" s="9">
        <v>0</v>
      </c>
      <c r="AB16" s="9">
        <v>0</v>
      </c>
      <c r="AD16" s="9">
        <v>1200000</v>
      </c>
      <c r="AF16" s="9">
        <v>1000000</v>
      </c>
      <c r="AH16" s="9">
        <v>983888000000</v>
      </c>
      <c r="AJ16" s="9">
        <v>1199782500000</v>
      </c>
      <c r="AL16" s="50">
        <f>AJ16/سهام!$AD$6</f>
        <v>2.1696452091896124E-2</v>
      </c>
    </row>
    <row r="17" spans="1:38" ht="21.75" customHeight="1">
      <c r="A17" s="60" t="s">
        <v>113</v>
      </c>
      <c r="B17" s="60"/>
      <c r="D17" s="8" t="s">
        <v>90</v>
      </c>
      <c r="F17" s="8" t="s">
        <v>90</v>
      </c>
      <c r="H17" s="8" t="s">
        <v>114</v>
      </c>
      <c r="J17" s="8" t="s">
        <v>115</v>
      </c>
      <c r="L17" s="10">
        <v>18</v>
      </c>
      <c r="N17" s="10">
        <v>18</v>
      </c>
      <c r="P17" s="9">
        <v>1840000</v>
      </c>
      <c r="R17" s="9">
        <v>1603706795110</v>
      </c>
      <c r="T17" s="9">
        <v>1835067333750</v>
      </c>
      <c r="V17" s="9">
        <v>0</v>
      </c>
      <c r="X17" s="9">
        <v>0</v>
      </c>
      <c r="Z17" s="9">
        <v>0</v>
      </c>
      <c r="AB17" s="9">
        <v>0</v>
      </c>
      <c r="AD17" s="9">
        <v>1840000</v>
      </c>
      <c r="AF17" s="9">
        <v>1000000</v>
      </c>
      <c r="AH17" s="9">
        <v>1603706795110</v>
      </c>
      <c r="AJ17" s="9">
        <v>1839666500000</v>
      </c>
      <c r="AL17" s="50">
        <f>AJ17/سهام!$AD$6</f>
        <v>3.3267893207574055E-2</v>
      </c>
    </row>
    <row r="18" spans="1:38" ht="21.75" customHeight="1">
      <c r="A18" s="60" t="s">
        <v>116</v>
      </c>
      <c r="B18" s="60"/>
      <c r="D18" s="8" t="s">
        <v>90</v>
      </c>
      <c r="F18" s="8" t="s">
        <v>90</v>
      </c>
      <c r="H18" s="8" t="s">
        <v>117</v>
      </c>
      <c r="J18" s="8" t="s">
        <v>118</v>
      </c>
      <c r="L18" s="10">
        <v>26</v>
      </c>
      <c r="N18" s="10">
        <v>26</v>
      </c>
      <c r="P18" s="9">
        <v>1000000</v>
      </c>
      <c r="R18" s="9">
        <v>1000000000000</v>
      </c>
      <c r="T18" s="9">
        <v>999818750000</v>
      </c>
      <c r="V18" s="9">
        <v>0</v>
      </c>
      <c r="X18" s="9">
        <v>0</v>
      </c>
      <c r="Z18" s="9">
        <v>0</v>
      </c>
      <c r="AB18" s="9">
        <v>0</v>
      </c>
      <c r="AD18" s="9">
        <v>1000000</v>
      </c>
      <c r="AF18" s="9">
        <v>1000000</v>
      </c>
      <c r="AH18" s="9">
        <v>1000000000000</v>
      </c>
      <c r="AJ18" s="9">
        <v>999818750000</v>
      </c>
      <c r="AL18" s="50">
        <f>AJ18/سهام!$AD$6</f>
        <v>1.8080376743246772E-2</v>
      </c>
    </row>
    <row r="19" spans="1:38" ht="21.75" customHeight="1">
      <c r="A19" s="60" t="s">
        <v>119</v>
      </c>
      <c r="B19" s="60"/>
      <c r="D19" s="8" t="s">
        <v>90</v>
      </c>
      <c r="F19" s="8" t="s">
        <v>90</v>
      </c>
      <c r="H19" s="8" t="s">
        <v>120</v>
      </c>
      <c r="J19" s="8" t="s">
        <v>121</v>
      </c>
      <c r="L19" s="10">
        <v>18</v>
      </c>
      <c r="N19" s="10">
        <v>18</v>
      </c>
      <c r="P19" s="9">
        <v>225000</v>
      </c>
      <c r="R19" s="9">
        <v>169126661999</v>
      </c>
      <c r="T19" s="9">
        <v>176581738757</v>
      </c>
      <c r="V19" s="9">
        <v>0</v>
      </c>
      <c r="X19" s="9">
        <v>0</v>
      </c>
      <c r="Z19" s="9">
        <v>0</v>
      </c>
      <c r="AB19" s="9">
        <v>0</v>
      </c>
      <c r="AD19" s="9">
        <v>225000</v>
      </c>
      <c r="AF19" s="9">
        <v>784950</v>
      </c>
      <c r="AH19" s="9">
        <v>169126661999</v>
      </c>
      <c r="AJ19" s="9">
        <v>176581738757</v>
      </c>
      <c r="AL19" s="50">
        <f>AJ19/سهام!$AD$6</f>
        <v>3.1932431380229062E-3</v>
      </c>
    </row>
    <row r="20" spans="1:38" ht="21.75" customHeight="1">
      <c r="A20" s="60" t="s">
        <v>122</v>
      </c>
      <c r="B20" s="60"/>
      <c r="D20" s="8" t="s">
        <v>90</v>
      </c>
      <c r="F20" s="8" t="s">
        <v>90</v>
      </c>
      <c r="H20" s="8" t="s">
        <v>123</v>
      </c>
      <c r="J20" s="8" t="s">
        <v>124</v>
      </c>
      <c r="L20" s="10">
        <v>20.5</v>
      </c>
      <c r="N20" s="10">
        <v>20.5</v>
      </c>
      <c r="P20" s="9">
        <v>420000</v>
      </c>
      <c r="R20" s="9">
        <v>382866963436</v>
      </c>
      <c r="T20" s="9">
        <v>405167750032</v>
      </c>
      <c r="V20" s="9">
        <v>0</v>
      </c>
      <c r="X20" s="9">
        <v>0</v>
      </c>
      <c r="Z20" s="9">
        <v>0</v>
      </c>
      <c r="AB20" s="9">
        <v>0</v>
      </c>
      <c r="AD20" s="9">
        <v>420000</v>
      </c>
      <c r="AF20" s="9">
        <v>975960</v>
      </c>
      <c r="AH20" s="9">
        <v>382866963436</v>
      </c>
      <c r="AJ20" s="9">
        <v>409828905045</v>
      </c>
      <c r="AL20" s="50">
        <f>AJ20/سهام!$AD$6</f>
        <v>7.4112042842624298E-3</v>
      </c>
    </row>
    <row r="21" spans="1:38" ht="21.75" customHeight="1">
      <c r="A21" s="60" t="s">
        <v>125</v>
      </c>
      <c r="B21" s="60"/>
      <c r="D21" s="8" t="s">
        <v>90</v>
      </c>
      <c r="F21" s="8" t="s">
        <v>90</v>
      </c>
      <c r="H21" s="8" t="s">
        <v>126</v>
      </c>
      <c r="J21" s="8" t="s">
        <v>127</v>
      </c>
      <c r="L21" s="10">
        <v>20.5</v>
      </c>
      <c r="N21" s="10">
        <v>20.5</v>
      </c>
      <c r="P21" s="9">
        <v>1225000</v>
      </c>
      <c r="R21" s="9">
        <v>1142082296625</v>
      </c>
      <c r="T21" s="9">
        <v>1155639252414</v>
      </c>
      <c r="V21" s="9">
        <v>0</v>
      </c>
      <c r="X21" s="9">
        <v>0</v>
      </c>
      <c r="Z21" s="9">
        <v>0</v>
      </c>
      <c r="AB21" s="9">
        <v>0</v>
      </c>
      <c r="AD21" s="9">
        <v>1225000</v>
      </c>
      <c r="AF21" s="9">
        <v>1044416</v>
      </c>
      <c r="AH21" s="9">
        <v>1142082296625</v>
      </c>
      <c r="AJ21" s="9">
        <v>1279177707010</v>
      </c>
      <c r="AL21" s="50">
        <f>AJ21/سهام!$AD$6</f>
        <v>2.3132207576926654E-2</v>
      </c>
    </row>
    <row r="22" spans="1:38" ht="21.75" customHeight="1">
      <c r="A22" s="60" t="s">
        <v>128</v>
      </c>
      <c r="B22" s="60"/>
      <c r="D22" s="8" t="s">
        <v>90</v>
      </c>
      <c r="F22" s="8" t="s">
        <v>90</v>
      </c>
      <c r="H22" s="8" t="s">
        <v>129</v>
      </c>
      <c r="J22" s="8" t="s">
        <v>130</v>
      </c>
      <c r="L22" s="10">
        <v>23</v>
      </c>
      <c r="N22" s="10">
        <v>23</v>
      </c>
      <c r="P22" s="9">
        <v>1579612</v>
      </c>
      <c r="R22" s="9">
        <v>1499999555200</v>
      </c>
      <c r="T22" s="9">
        <v>1204783868701</v>
      </c>
      <c r="V22" s="9">
        <v>0</v>
      </c>
      <c r="X22" s="9">
        <v>0</v>
      </c>
      <c r="Z22" s="9">
        <v>0</v>
      </c>
      <c r="AB22" s="9">
        <v>0</v>
      </c>
      <c r="AD22" s="9">
        <v>1579612</v>
      </c>
      <c r="AF22" s="9">
        <v>889400</v>
      </c>
      <c r="AH22" s="9">
        <v>1499999555200</v>
      </c>
      <c r="AJ22" s="9">
        <v>1404652273422</v>
      </c>
      <c r="AL22" s="50">
        <f>AJ22/سهام!$AD$6</f>
        <v>2.5401246272614746E-2</v>
      </c>
    </row>
    <row r="23" spans="1:38" ht="21.75" customHeight="1">
      <c r="A23" s="60" t="s">
        <v>131</v>
      </c>
      <c r="B23" s="60"/>
      <c r="D23" s="8" t="s">
        <v>90</v>
      </c>
      <c r="F23" s="8" t="s">
        <v>90</v>
      </c>
      <c r="H23" s="8" t="s">
        <v>132</v>
      </c>
      <c r="J23" s="8" t="s">
        <v>133</v>
      </c>
      <c r="L23" s="10">
        <v>23</v>
      </c>
      <c r="N23" s="10">
        <v>23</v>
      </c>
      <c r="P23" s="9">
        <v>11046941</v>
      </c>
      <c r="R23" s="9">
        <v>10636989019490</v>
      </c>
      <c r="T23" s="9">
        <v>9987164958627</v>
      </c>
      <c r="V23" s="9">
        <v>0</v>
      </c>
      <c r="X23" s="9">
        <v>0</v>
      </c>
      <c r="Z23" s="9">
        <v>67720</v>
      </c>
      <c r="AB23" s="9">
        <v>59989045016</v>
      </c>
      <c r="AD23" s="9">
        <v>10979221</v>
      </c>
      <c r="AF23" s="9">
        <v>894720</v>
      </c>
      <c r="AH23" s="9">
        <v>10571782108690</v>
      </c>
      <c r="AJ23" s="9">
        <v>9821548134808</v>
      </c>
      <c r="AL23" s="50">
        <f>AJ23/سهام!$AD$6</f>
        <v>0.17760948219790962</v>
      </c>
    </row>
    <row r="24" spans="1:38" ht="21.75" customHeight="1">
      <c r="A24" s="61" t="s">
        <v>134</v>
      </c>
      <c r="B24" s="61"/>
      <c r="D24" s="11" t="s">
        <v>90</v>
      </c>
      <c r="F24" s="11" t="s">
        <v>90</v>
      </c>
      <c r="H24" s="11" t="s">
        <v>135</v>
      </c>
      <c r="J24" s="11" t="s">
        <v>136</v>
      </c>
      <c r="L24" s="14">
        <v>23</v>
      </c>
      <c r="N24" s="14">
        <v>23</v>
      </c>
      <c r="P24" s="13">
        <v>1000000</v>
      </c>
      <c r="R24" s="13">
        <v>1000000000000</v>
      </c>
      <c r="T24" s="13">
        <v>999818750000</v>
      </c>
      <c r="V24" s="13">
        <v>0</v>
      </c>
      <c r="X24" s="13">
        <v>0</v>
      </c>
      <c r="Z24" s="13">
        <v>0</v>
      </c>
      <c r="AB24" s="13">
        <v>0</v>
      </c>
      <c r="AD24" s="13">
        <v>1000000</v>
      </c>
      <c r="AF24" s="13">
        <v>1000000</v>
      </c>
      <c r="AH24" s="13">
        <v>1000000000000</v>
      </c>
      <c r="AJ24" s="13">
        <v>999818750000</v>
      </c>
      <c r="AL24" s="50">
        <f>AJ24/سهام!$AD$6</f>
        <v>1.8080376743246772E-2</v>
      </c>
    </row>
    <row r="25" spans="1:38" ht="21.75" customHeight="1" thickBot="1">
      <c r="A25" s="74" t="s">
        <v>30</v>
      </c>
      <c r="B25" s="74"/>
      <c r="D25" s="16"/>
      <c r="F25" s="16"/>
      <c r="H25" s="16"/>
      <c r="J25" s="16"/>
      <c r="L25" s="16"/>
      <c r="N25" s="16"/>
      <c r="P25" s="16">
        <v>24716776</v>
      </c>
      <c r="R25" s="16">
        <f>SUM(R9:R24)</f>
        <v>24189296515581</v>
      </c>
      <c r="T25" s="16">
        <f>SUM(T9:T24)</f>
        <v>24676206692987</v>
      </c>
      <c r="V25" s="16">
        <v>0</v>
      </c>
      <c r="X25" s="16">
        <v>0</v>
      </c>
      <c r="Z25" s="16">
        <v>67720</v>
      </c>
      <c r="AB25" s="16">
        <v>59989045016</v>
      </c>
      <c r="AD25" s="16">
        <v>24649056</v>
      </c>
      <c r="AF25" s="16"/>
      <c r="AH25" s="16">
        <f>SUM(AH9:AH24)</f>
        <v>24124089604781</v>
      </c>
      <c r="AJ25" s="16">
        <f>SUM(AJ9:AJ24)</f>
        <v>25346710542584</v>
      </c>
      <c r="AL25" s="51">
        <f>SUM(AL9:AL24)</f>
        <v>0.45836115377106451</v>
      </c>
    </row>
    <row r="26" spans="1:38" ht="13.5" thickTop="1"/>
    <row r="29" spans="1:38">
      <c r="AH29" s="56"/>
    </row>
    <row r="30" spans="1:38">
      <c r="AH30" s="56"/>
    </row>
    <row r="31" spans="1:38">
      <c r="T31" s="47"/>
      <c r="AH31" s="56"/>
    </row>
    <row r="32" spans="1:38">
      <c r="T32" s="46"/>
      <c r="AH32" s="56"/>
      <c r="AJ32" s="47"/>
    </row>
    <row r="33" spans="34:34">
      <c r="AH33" s="57"/>
    </row>
    <row r="34" spans="34:34">
      <c r="AH34" s="57"/>
    </row>
  </sheetData>
  <mergeCells count="12">
    <mergeCell ref="V7:X7"/>
    <mergeCell ref="Z7:AB7"/>
    <mergeCell ref="A8:B8"/>
    <mergeCell ref="A25:B25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O23"/>
  <sheetViews>
    <sheetView rightToLeft="1" workbookViewId="0">
      <selection activeCell="K32" sqref="K32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5" max="15" width="18.7109375" hidden="1" customWidth="1"/>
  </cols>
  <sheetData>
    <row r="1" spans="1:15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5" ht="21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5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5" ht="14.45" customHeight="1">
      <c r="A4" s="67" t="s">
        <v>137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15" ht="14.45" customHeight="1">
      <c r="A5" s="67" t="s">
        <v>138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5" ht="14.45" customHeight="1"/>
    <row r="7" spans="1:15" ht="14.45" customHeight="1">
      <c r="C7" s="68" t="s">
        <v>9</v>
      </c>
      <c r="D7" s="68"/>
      <c r="E7" s="68"/>
      <c r="F7" s="68"/>
      <c r="G7" s="68"/>
      <c r="H7" s="68"/>
      <c r="I7" s="68"/>
      <c r="J7" s="68"/>
      <c r="K7" s="68"/>
      <c r="L7" s="68"/>
      <c r="M7" s="68"/>
    </row>
    <row r="8" spans="1:15" ht="14.45" customHeight="1">
      <c r="A8" s="2" t="s">
        <v>139</v>
      </c>
      <c r="C8" s="4" t="s">
        <v>13</v>
      </c>
      <c r="D8" s="3"/>
      <c r="E8" s="4" t="s">
        <v>276</v>
      </c>
      <c r="F8" s="3"/>
      <c r="G8" s="4" t="s">
        <v>140</v>
      </c>
      <c r="H8" s="3"/>
      <c r="I8" s="31" t="s">
        <v>141</v>
      </c>
      <c r="J8" s="3"/>
      <c r="K8" s="31" t="s">
        <v>142</v>
      </c>
      <c r="L8" s="3"/>
      <c r="M8" s="4" t="s">
        <v>143</v>
      </c>
    </row>
    <row r="9" spans="1:15" ht="21.75" customHeight="1">
      <c r="A9" s="5" t="s">
        <v>96</v>
      </c>
      <c r="C9" s="6">
        <v>880000</v>
      </c>
      <c r="E9" s="6">
        <v>984200</v>
      </c>
      <c r="G9" s="6">
        <v>1082100</v>
      </c>
      <c r="I9" s="50">
        <f>IFERROR(G9/E9-1,0)</f>
        <v>9.9471652103231056E-2</v>
      </c>
      <c r="K9" s="9">
        <f>(C9*G9)-(C9*G9*$O$17)</f>
        <v>952075405050</v>
      </c>
      <c r="M9" s="5" t="s">
        <v>144</v>
      </c>
    </row>
    <row r="10" spans="1:15" ht="21.75" customHeight="1">
      <c r="A10" s="8" t="s">
        <v>105</v>
      </c>
      <c r="C10" s="9">
        <v>957700</v>
      </c>
      <c r="E10" s="9">
        <v>872300</v>
      </c>
      <c r="G10" s="9">
        <v>958100</v>
      </c>
      <c r="I10" s="50">
        <f t="shared" ref="I10:I11" si="0">IFERROR(G10/E10-1,0)</f>
        <v>9.8360655737705027E-2</v>
      </c>
      <c r="K10" s="9">
        <f t="shared" ref="K10:K11" si="1">(C10*G10)-(C10*G10*$O$17)</f>
        <v>917406060007.9375</v>
      </c>
      <c r="M10" s="8" t="s">
        <v>144</v>
      </c>
    </row>
    <row r="11" spans="1:15" ht="21.75" customHeight="1">
      <c r="A11" s="11" t="s">
        <v>125</v>
      </c>
      <c r="C11" s="13">
        <v>1225000</v>
      </c>
      <c r="E11" s="13">
        <v>958180</v>
      </c>
      <c r="G11" s="13">
        <v>1044416</v>
      </c>
      <c r="I11" s="50">
        <f t="shared" si="0"/>
        <v>8.9999791270951146E-2</v>
      </c>
      <c r="K11" s="9">
        <f t="shared" si="1"/>
        <v>1279177707010</v>
      </c>
      <c r="M11" s="11" t="s">
        <v>144</v>
      </c>
    </row>
    <row r="12" spans="1:15" ht="21.75" customHeight="1" thickBot="1">
      <c r="A12" s="15" t="s">
        <v>30</v>
      </c>
      <c r="C12" s="16">
        <v>3062700</v>
      </c>
      <c r="E12" s="16"/>
      <c r="G12" s="16"/>
      <c r="I12" s="53"/>
      <c r="K12" s="53">
        <f>SUM(K9:K11)</f>
        <v>3148659172067.9375</v>
      </c>
      <c r="M12" s="16"/>
    </row>
    <row r="16" spans="1:15">
      <c r="O16">
        <v>7.2499999999999995E-4</v>
      </c>
    </row>
    <row r="17" spans="15:15">
      <c r="O17" s="52">
        <f>O16/4</f>
        <v>1.8124999999999999E-4</v>
      </c>
    </row>
    <row r="20" spans="15:15">
      <c r="O20" s="47">
        <f>C9*G9</f>
        <v>952248000000</v>
      </c>
    </row>
    <row r="23" spans="15:15">
      <c r="O23" s="47">
        <f>(C9*G9)-(C9*G9*O17)</f>
        <v>952075405050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27"/>
  <sheetViews>
    <sheetView rightToLeft="1" workbookViewId="0">
      <selection activeCell="Q27" sqref="Q27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21.7109375" customWidth="1"/>
    <col min="5" max="5" width="1.28515625" customWidth="1"/>
    <col min="6" max="6" width="20" customWidth="1"/>
    <col min="7" max="7" width="1.28515625" customWidth="1"/>
    <col min="8" max="8" width="22" customWidth="1"/>
    <col min="9" max="9" width="1.28515625" customWidth="1"/>
    <col min="10" max="10" width="19.1406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21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14.45" customHeight="1"/>
    <row r="5" spans="1:12" ht="14.45" customHeight="1">
      <c r="A5" s="1" t="s">
        <v>145</v>
      </c>
      <c r="B5" s="67" t="s">
        <v>146</v>
      </c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2" ht="14.45" customHeight="1">
      <c r="D6" s="2" t="s">
        <v>7</v>
      </c>
      <c r="F6" s="68" t="s">
        <v>8</v>
      </c>
      <c r="G6" s="68"/>
      <c r="H6" s="68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68" t="s">
        <v>147</v>
      </c>
      <c r="B8" s="68"/>
      <c r="D8" s="2" t="s">
        <v>148</v>
      </c>
      <c r="F8" s="2" t="s">
        <v>149</v>
      </c>
      <c r="H8" s="2" t="s">
        <v>150</v>
      </c>
      <c r="J8" s="2" t="s">
        <v>148</v>
      </c>
      <c r="L8" s="30" t="s">
        <v>18</v>
      </c>
    </row>
    <row r="9" spans="1:12" ht="21.75" customHeight="1">
      <c r="B9" s="20" t="s">
        <v>165</v>
      </c>
      <c r="C9" s="20"/>
      <c r="D9" s="20">
        <v>4169797144033</v>
      </c>
      <c r="E9" s="20"/>
      <c r="F9" s="20">
        <v>4122981798674</v>
      </c>
      <c r="G9" s="20"/>
      <c r="H9" s="20">
        <v>5625551172500</v>
      </c>
      <c r="I9" s="20"/>
      <c r="J9" s="20">
        <v>2667227770207</v>
      </c>
      <c r="L9" s="50">
        <f>J9/سهام!$AD$6</f>
        <v>4.8233225217463246E-2</v>
      </c>
    </row>
    <row r="10" spans="1:12" ht="21.75" customHeight="1">
      <c r="B10" s="20" t="s">
        <v>164</v>
      </c>
      <c r="C10" s="20"/>
      <c r="D10" s="20">
        <v>5850582948179</v>
      </c>
      <c r="E10" s="20"/>
      <c r="F10" s="20">
        <v>157032265765</v>
      </c>
      <c r="G10" s="20"/>
      <c r="H10" s="20">
        <v>157273625000</v>
      </c>
      <c r="I10" s="20"/>
      <c r="J10" s="20">
        <v>5850341588944</v>
      </c>
      <c r="L10" s="50">
        <f>J10/سهام!$AD$6</f>
        <v>0.10579555544921762</v>
      </c>
    </row>
    <row r="11" spans="1:12" ht="21.75" customHeight="1">
      <c r="B11" s="20" t="s">
        <v>168</v>
      </c>
      <c r="C11" s="20"/>
      <c r="D11" s="20">
        <v>5064021556175</v>
      </c>
      <c r="E11" s="20">
        <v>0</v>
      </c>
      <c r="F11" s="20">
        <v>12667164871319</v>
      </c>
      <c r="G11" s="20">
        <v>0</v>
      </c>
      <c r="H11" s="20">
        <v>11622500280000</v>
      </c>
      <c r="I11" s="20">
        <v>0</v>
      </c>
      <c r="J11" s="20">
        <v>6108686147494</v>
      </c>
      <c r="L11" s="50">
        <f>J11/سهام!$AD$6</f>
        <v>0.11046736916360514</v>
      </c>
    </row>
    <row r="12" spans="1:12" ht="21.75" customHeight="1">
      <c r="B12" s="20" t="s">
        <v>153</v>
      </c>
      <c r="C12" s="20"/>
      <c r="D12" s="20">
        <v>4289805530850</v>
      </c>
      <c r="E12" s="20"/>
      <c r="F12" s="20">
        <v>3183150639495</v>
      </c>
      <c r="G12" s="20"/>
      <c r="H12" s="20">
        <v>3597888005000</v>
      </c>
      <c r="I12" s="20"/>
      <c r="J12" s="20">
        <v>3875068165345</v>
      </c>
      <c r="L12" s="50">
        <f>J12/سهام!$AD$6</f>
        <v>7.0075393500271588E-2</v>
      </c>
    </row>
    <row r="13" spans="1:12" ht="21.75" customHeight="1">
      <c r="B13" s="20" t="s">
        <v>167</v>
      </c>
      <c r="C13" s="20"/>
      <c r="D13" s="20">
        <v>6142892212358</v>
      </c>
      <c r="E13" s="20">
        <v>0</v>
      </c>
      <c r="F13" s="20">
        <v>4130138629811</v>
      </c>
      <c r="G13" s="20">
        <v>0</v>
      </c>
      <c r="H13" s="20">
        <v>6236808209333</v>
      </c>
      <c r="I13" s="20">
        <v>0</v>
      </c>
      <c r="J13" s="20">
        <v>4036222632836</v>
      </c>
      <c r="L13" s="50">
        <f>J13/سهام!$AD$6</f>
        <v>7.2989655196298589E-2</v>
      </c>
    </row>
    <row r="14" spans="1:12" ht="21.75" customHeight="1">
      <c r="B14" s="20" t="s">
        <v>162</v>
      </c>
      <c r="C14" s="20"/>
      <c r="D14" s="20">
        <v>3772611</v>
      </c>
      <c r="E14" s="20"/>
      <c r="F14" s="20">
        <v>3918900078</v>
      </c>
      <c r="G14" s="20"/>
      <c r="H14" s="20">
        <v>3921294000</v>
      </c>
      <c r="I14" s="20"/>
      <c r="J14" s="20">
        <v>1378689</v>
      </c>
      <c r="L14" s="50">
        <f>J14/سهام!$AD$6</f>
        <v>2.4931735408812994E-8</v>
      </c>
    </row>
    <row r="15" spans="1:12" ht="21.75" customHeight="1">
      <c r="B15" s="20" t="s">
        <v>152</v>
      </c>
      <c r="C15" s="20"/>
      <c r="D15" s="20">
        <v>912128</v>
      </c>
      <c r="E15" s="20"/>
      <c r="F15" s="20">
        <v>0</v>
      </c>
      <c r="G15" s="20"/>
      <c r="H15" s="20">
        <v>0</v>
      </c>
      <c r="I15" s="20"/>
      <c r="J15" s="20">
        <v>912128</v>
      </c>
      <c r="L15" s="50">
        <f>J15/سهام!$AD$6</f>
        <v>1.6494607525678219E-8</v>
      </c>
    </row>
    <row r="16" spans="1:12" ht="21.75" customHeight="1">
      <c r="B16" s="20" t="s">
        <v>161</v>
      </c>
      <c r="C16" s="20"/>
      <c r="D16" s="20">
        <v>153070144</v>
      </c>
      <c r="E16" s="20"/>
      <c r="F16" s="20">
        <v>0</v>
      </c>
      <c r="G16" s="20"/>
      <c r="H16" s="20">
        <v>0</v>
      </c>
      <c r="I16" s="20"/>
      <c r="J16" s="20">
        <v>153070144</v>
      </c>
      <c r="L16" s="50">
        <f>J16/سهام!$AD$6</f>
        <v>2.7680675839126183E-6</v>
      </c>
    </row>
    <row r="17" spans="1:12" ht="21.75" customHeight="1">
      <c r="B17" s="20" t="s">
        <v>160</v>
      </c>
      <c r="C17" s="20"/>
      <c r="D17" s="20">
        <v>1958935943</v>
      </c>
      <c r="E17" s="20"/>
      <c r="F17" s="20">
        <v>10431496638833</v>
      </c>
      <c r="G17" s="20"/>
      <c r="H17" s="20">
        <v>10430437183059</v>
      </c>
      <c r="I17" s="20"/>
      <c r="J17" s="20">
        <v>3018391717</v>
      </c>
      <c r="L17" s="50">
        <f>J17/سهام!$AD$6</f>
        <v>5.4583552670977101E-5</v>
      </c>
    </row>
    <row r="18" spans="1:12" ht="21.75" customHeight="1">
      <c r="B18" s="20" t="s">
        <v>159</v>
      </c>
      <c r="C18" s="20"/>
      <c r="D18" s="20">
        <v>1220560</v>
      </c>
      <c r="E18" s="20"/>
      <c r="F18" s="20">
        <v>40117</v>
      </c>
      <c r="G18" s="20"/>
      <c r="H18" s="20">
        <v>160459</v>
      </c>
      <c r="I18" s="20"/>
      <c r="J18" s="20">
        <v>1100218</v>
      </c>
      <c r="L18" s="50">
        <f>J18/سهام!$AD$6</f>
        <v>1.9895962082828989E-8</v>
      </c>
    </row>
    <row r="19" spans="1:12" ht="21.75" customHeight="1">
      <c r="B19" s="20" t="s">
        <v>157</v>
      </c>
      <c r="C19" s="20"/>
      <c r="D19" s="20">
        <v>451568</v>
      </c>
      <c r="E19" s="20"/>
      <c r="F19" s="20"/>
      <c r="G19" s="20"/>
      <c r="H19" s="20"/>
      <c r="I19" s="20"/>
      <c r="J19" s="20">
        <v>451568</v>
      </c>
      <c r="L19" s="50">
        <f>J19/سهام!$AD$6</f>
        <v>8.1659996526314973E-9</v>
      </c>
    </row>
    <row r="20" spans="1:12" ht="21.75" customHeight="1">
      <c r="B20" s="20" t="s">
        <v>158</v>
      </c>
      <c r="C20" s="20"/>
      <c r="D20" s="20">
        <v>161080</v>
      </c>
      <c r="E20" s="20"/>
      <c r="F20" s="20">
        <v>0</v>
      </c>
      <c r="G20" s="20"/>
      <c r="H20" s="20">
        <v>161080</v>
      </c>
      <c r="I20" s="20"/>
      <c r="J20" s="20">
        <v>0</v>
      </c>
      <c r="L20" s="50">
        <f>J20/سهام!$AD$6</f>
        <v>0</v>
      </c>
    </row>
    <row r="21" spans="1:12" ht="21.75" customHeight="1">
      <c r="B21" s="20" t="s">
        <v>156</v>
      </c>
      <c r="C21" s="20"/>
      <c r="D21" s="20">
        <v>537694</v>
      </c>
      <c r="E21" s="20"/>
      <c r="F21" s="20">
        <v>102306</v>
      </c>
      <c r="G21" s="20"/>
      <c r="H21" s="20">
        <v>640000</v>
      </c>
      <c r="I21" s="20"/>
      <c r="J21" s="20">
        <v>0</v>
      </c>
      <c r="L21" s="50">
        <f>J21/سهام!$AD$6</f>
        <v>0</v>
      </c>
    </row>
    <row r="22" spans="1:12" ht="21.75" customHeight="1">
      <c r="B22" s="20" t="s">
        <v>163</v>
      </c>
      <c r="C22" s="20"/>
      <c r="D22" s="20">
        <v>6529715</v>
      </c>
      <c r="E22" s="20">
        <v>0</v>
      </c>
      <c r="F22" s="20">
        <v>27612</v>
      </c>
      <c r="G22" s="20">
        <v>0</v>
      </c>
      <c r="H22" s="20">
        <v>0</v>
      </c>
      <c r="I22" s="20">
        <v>0</v>
      </c>
      <c r="J22" s="20">
        <v>6557327</v>
      </c>
      <c r="L22" s="50">
        <f>J22/سهام!$AD$6</f>
        <v>1.1858043529256089E-7</v>
      </c>
    </row>
    <row r="23" spans="1:12" ht="21.75" customHeight="1" thickBot="1">
      <c r="A23" s="74" t="s">
        <v>30</v>
      </c>
      <c r="B23" s="74"/>
      <c r="D23" s="16">
        <f>SUM(D9:D22)</f>
        <v>25519224983038</v>
      </c>
      <c r="E23" s="16">
        <f t="shared" ref="E23:K23" si="0">SUM(E9:E22)</f>
        <v>0</v>
      </c>
      <c r="F23" s="16">
        <f>SUM(F9:F22)</f>
        <v>34695883914010</v>
      </c>
      <c r="G23" s="16">
        <f t="shared" si="0"/>
        <v>0</v>
      </c>
      <c r="H23" s="16">
        <f>SUM(H9:H22)</f>
        <v>37674380730431</v>
      </c>
      <c r="I23" s="16">
        <f t="shared" si="0"/>
        <v>0</v>
      </c>
      <c r="J23" s="16">
        <f>SUM(J9:J22)</f>
        <v>22540728166617</v>
      </c>
      <c r="K23" s="16">
        <f t="shared" si="0"/>
        <v>0</v>
      </c>
      <c r="L23" s="51">
        <f>SUM(L9:L22)</f>
        <v>0.40761873821585104</v>
      </c>
    </row>
    <row r="24" spans="1:12" ht="13.5" thickTop="1"/>
    <row r="27" spans="1:12">
      <c r="J27" s="19"/>
    </row>
  </sheetData>
  <mergeCells count="7">
    <mergeCell ref="A23:B23"/>
    <mergeCell ref="A8:B8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O16"/>
  <sheetViews>
    <sheetView rightToLeft="1" workbookViewId="0">
      <selection activeCell="F12" sqref="F12"/>
    </sheetView>
  </sheetViews>
  <sheetFormatPr defaultRowHeight="12.75"/>
  <cols>
    <col min="1" max="1" width="2.5703125" customWidth="1"/>
    <col min="2" max="2" width="50.42578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5" max="15" width="25.28515625" customWidth="1"/>
  </cols>
  <sheetData>
    <row r="1" spans="1:15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5" ht="21.75" customHeight="1">
      <c r="A2" s="65" t="s">
        <v>169</v>
      </c>
      <c r="B2" s="65"/>
      <c r="C2" s="65"/>
      <c r="D2" s="65"/>
      <c r="E2" s="65"/>
      <c r="F2" s="65"/>
      <c r="G2" s="65"/>
      <c r="H2" s="65"/>
      <c r="I2" s="65"/>
      <c r="J2" s="65"/>
    </row>
    <row r="3" spans="1:15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</row>
    <row r="4" spans="1:15" ht="14.45" customHeight="1"/>
    <row r="5" spans="1:15" ht="29.1" customHeight="1">
      <c r="A5" s="1" t="s">
        <v>170</v>
      </c>
      <c r="B5" s="67" t="s">
        <v>171</v>
      </c>
      <c r="C5" s="67"/>
      <c r="D5" s="67"/>
      <c r="E5" s="67"/>
      <c r="F5" s="67"/>
      <c r="G5" s="67"/>
      <c r="H5" s="67"/>
      <c r="I5" s="67"/>
      <c r="J5" s="67"/>
    </row>
    <row r="6" spans="1:15" ht="14.45" customHeight="1"/>
    <row r="7" spans="1:15" ht="14.45" customHeight="1">
      <c r="A7" s="68" t="s">
        <v>172</v>
      </c>
      <c r="B7" s="68"/>
      <c r="D7" s="2" t="s">
        <v>173</v>
      </c>
      <c r="F7" s="2" t="s">
        <v>148</v>
      </c>
      <c r="H7" s="30" t="s">
        <v>174</v>
      </c>
      <c r="J7" s="30" t="s">
        <v>175</v>
      </c>
    </row>
    <row r="8" spans="1:15" ht="21.75" customHeight="1">
      <c r="A8" s="70" t="s">
        <v>176</v>
      </c>
      <c r="B8" s="70"/>
      <c r="D8" s="5" t="s">
        <v>177</v>
      </c>
      <c r="F8" s="6">
        <f>'درآمد سرمایه گذاری در سهام'!T27</f>
        <v>381256529302</v>
      </c>
      <c r="H8" s="50">
        <f>F8/$F$13</f>
        <v>6.1632672203423035E-2</v>
      </c>
      <c r="J8" s="50">
        <f>F8/سهام!$AD$6</f>
        <v>6.8945113157788465E-3</v>
      </c>
    </row>
    <row r="9" spans="1:15" ht="21.75" customHeight="1">
      <c r="A9" s="72" t="s">
        <v>178</v>
      </c>
      <c r="B9" s="72"/>
      <c r="D9" s="8" t="s">
        <v>179</v>
      </c>
      <c r="F9" s="9">
        <f>'درآمد سرمایه گذاری در صندوق'!T35</f>
        <v>17964498351</v>
      </c>
      <c r="H9" s="50">
        <f t="shared" ref="H9:H12" si="0">F9/$F$13</f>
        <v>2.9040815122384016E-3</v>
      </c>
      <c r="J9" s="50">
        <f>F9/سهام!$AD$6</f>
        <v>3.2486377974959497E-4</v>
      </c>
    </row>
    <row r="10" spans="1:15" ht="21.75" customHeight="1">
      <c r="A10" s="72" t="s">
        <v>180</v>
      </c>
      <c r="B10" s="72"/>
      <c r="D10" s="8" t="s">
        <v>181</v>
      </c>
      <c r="F10" s="9">
        <f>'درآمد سرمایه گذاری در اوراق به'!R31</f>
        <v>2762902007844</v>
      </c>
      <c r="H10" s="50">
        <f t="shared" si="0"/>
        <v>0.44664161972880684</v>
      </c>
      <c r="J10" s="50">
        <f>F10/سهام!$AD$6</f>
        <v>4.9963365066410748E-2</v>
      </c>
    </row>
    <row r="11" spans="1:15" ht="21.75" customHeight="1">
      <c r="A11" s="72" t="s">
        <v>182</v>
      </c>
      <c r="B11" s="72"/>
      <c r="D11" s="8" t="s">
        <v>183</v>
      </c>
      <c r="F11" s="44">
        <f>'سود سپرده بانکی'!I19</f>
        <v>3008513895305</v>
      </c>
      <c r="H11" s="50">
        <f t="shared" si="0"/>
        <v>0.48634642682250251</v>
      </c>
      <c r="J11" s="50">
        <f>F11/سهام!$AD$6</f>
        <v>5.4404925557164509E-2</v>
      </c>
    </row>
    <row r="12" spans="1:15" ht="21.75" customHeight="1">
      <c r="A12" s="75" t="s">
        <v>184</v>
      </c>
      <c r="B12" s="75"/>
      <c r="D12" s="11" t="s">
        <v>185</v>
      </c>
      <c r="F12" s="45">
        <f>'سایر درآمدها'!F11</f>
        <v>15311457800</v>
      </c>
      <c r="H12" s="50">
        <f t="shared" si="0"/>
        <v>2.4751997330291868E-3</v>
      </c>
      <c r="J12" s="50">
        <f>F12/سهام!$AD$6</f>
        <v>2.768871113012477E-4</v>
      </c>
    </row>
    <row r="13" spans="1:15" ht="21.75" customHeight="1" thickBot="1">
      <c r="A13" s="74" t="s">
        <v>30</v>
      </c>
      <c r="B13" s="74"/>
      <c r="D13" s="16"/>
      <c r="F13" s="16">
        <f>SUM(F8:F12)</f>
        <v>6185948388602</v>
      </c>
      <c r="H13" s="51">
        <f>SUM(H8:H12)</f>
        <v>1</v>
      </c>
      <c r="J13" s="51">
        <f>SUM(J8:J12)</f>
        <v>0.11186455283040495</v>
      </c>
    </row>
    <row r="14" spans="1:15" ht="13.5" thickTop="1">
      <c r="O14" s="19">
        <v>6185948388602</v>
      </c>
    </row>
    <row r="16" spans="1:15">
      <c r="O16" s="19">
        <f>O14-F13</f>
        <v>0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صورت وضعیت</vt:lpstr>
      <vt:lpstr>sheet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صندوق</vt:lpstr>
      <vt:lpstr>درآمد سرمایه گذاری در سهام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سود اوراق بهادار</vt:lpstr>
      <vt:lpstr>سود سپرده بانکی</vt:lpstr>
      <vt:lpstr>درآمد سود سهام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Ali Taherinia</dc:creator>
  <dc:description/>
  <cp:lastModifiedBy>Ali Bahari</cp:lastModifiedBy>
  <dcterms:created xsi:type="dcterms:W3CDTF">2025-07-26T07:52:20Z</dcterms:created>
  <dcterms:modified xsi:type="dcterms:W3CDTF">2025-07-30T09:44:02Z</dcterms:modified>
</cp:coreProperties>
</file>