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rham\پرتفوی فردا\"/>
    </mc:Choice>
  </mc:AlternateContent>
  <xr:revisionPtr revIDLastSave="0" documentId="13_ncr:1_{F5B70250-32E7-46F0-AB86-438808223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بانکی'!$A$7:$J$21</definedName>
    <definedName name="_xlnm._FilterDatabase" localSheetId="10" hidden="1">'درآمد سرمایه گذاری در اوراق به'!$A$8:$Y$54</definedName>
    <definedName name="_xlnm._FilterDatabase" localSheetId="6" hidden="1">سپرده!$A$8:$M$23</definedName>
    <definedName name="_xlnm._FilterDatabase" localSheetId="16" hidden="1">'سود اوراق بهادار'!$A$7:$T$42</definedName>
    <definedName name="_xlnm._FilterDatabase" localSheetId="17" hidden="1">'سود سپرده بانکی'!$A$7:$T$86</definedName>
    <definedName name="_xlnm.Print_Area" localSheetId="4">اوراق!$A$1:$AM$40</definedName>
    <definedName name="_xlnm.Print_Area" localSheetId="2">'اوراق مشتقه'!$A$1:$AX$31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بانکی'!$A$1:$G$21</definedName>
    <definedName name="_xlnm.Print_Area" localSheetId="10">'درآمد سرمایه گذاری در اوراق به'!$A$1:$U$54</definedName>
    <definedName name="_xlnm.Print_Area" localSheetId="8">'درآمد سرمایه گذاری در سهام'!$A$1:$X$35</definedName>
    <definedName name="_xlnm.Print_Area" localSheetId="9">'درآمد سرمایه گذاری در صندوق'!$A$1:$X$48</definedName>
    <definedName name="_xlnm.Print_Area" localSheetId="14">'درآمد سود سهام'!$A$1:$T$16</definedName>
    <definedName name="_xlnm.Print_Area" localSheetId="15">'درآمد سود صندوق'!$A$1:$L$7</definedName>
    <definedName name="_xlnm.Print_Area" localSheetId="20">'درآمد ناشی از تغییر قیمت اوراق'!$A$1:$S$68</definedName>
    <definedName name="_xlnm.Print_Area" localSheetId="18">'درآمد ناشی از فروش'!$A$1:$R$69</definedName>
    <definedName name="_xlnm.Print_Area" localSheetId="13">'سایر درآمدها'!$A$1:$G$11</definedName>
    <definedName name="_xlnm.Print_Area" localSheetId="6">سپرده!$A$1:$M$23</definedName>
    <definedName name="_xlnm.Print_Area" localSheetId="1">سهام!$A$1:$AC$20</definedName>
    <definedName name="_xlnm.Print_Area" localSheetId="16">'سود اوراق بهادار'!$A$1:$U$42</definedName>
    <definedName name="_xlnm.Print_Area" localSheetId="17">'سود سپرده بانکی'!$A$1:$N$71</definedName>
    <definedName name="_xlnm.Print_Area" localSheetId="0">'صورت وضعیت'!$A$1:$B$42</definedName>
    <definedName name="_xlnm.Print_Area" localSheetId="11">'مبالغ تخصیصی اوراق'!$A$1:$R$31</definedName>
    <definedName name="_xlnm.Print_Area" localSheetId="3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0" i="5" l="1"/>
  <c r="P40" i="5"/>
  <c r="F11" i="8"/>
  <c r="T42" i="17"/>
  <c r="N42" i="17"/>
  <c r="J42" i="17"/>
  <c r="P25" i="17"/>
  <c r="T25" i="17" s="1"/>
  <c r="T39" i="17"/>
  <c r="T40" i="17"/>
  <c r="P42" i="17"/>
  <c r="U48" i="10"/>
  <c r="U38" i="10"/>
  <c r="T40" i="11"/>
  <c r="L54" i="11"/>
  <c r="N42" i="11" l="1"/>
  <c r="S48" i="10"/>
  <c r="P48" i="10"/>
  <c r="U35" i="9"/>
  <c r="S35" i="9"/>
  <c r="P35" i="9"/>
  <c r="P31" i="9"/>
  <c r="N35" i="9"/>
  <c r="P54" i="11"/>
  <c r="Q72" i="21" s="1" a="1"/>
  <c r="Q72" i="21" s="1"/>
  <c r="R54" i="11"/>
  <c r="Q72" i="19" s="1"/>
  <c r="N54" i="11"/>
  <c r="F12" i="8"/>
  <c r="Q69" i="19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9" i="11"/>
  <c r="T10" i="11"/>
  <c r="T54" i="11" l="1"/>
  <c r="F10" i="8" s="1"/>
  <c r="Q68" i="21"/>
  <c r="O68" i="21"/>
  <c r="M68" i="21"/>
  <c r="K68" i="21"/>
  <c r="C68" i="21"/>
  <c r="I68" i="21"/>
  <c r="E6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8" i="21"/>
  <c r="E69" i="19"/>
  <c r="I69" i="19"/>
  <c r="M69" i="19"/>
  <c r="O6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O43" i="19"/>
  <c r="O44" i="19"/>
  <c r="O45" i="19"/>
  <c r="O46" i="19"/>
  <c r="O47" i="19"/>
  <c r="O48" i="19"/>
  <c r="O49" i="19"/>
  <c r="O50" i="19"/>
  <c r="O51" i="19"/>
  <c r="O52" i="19"/>
  <c r="O53" i="19"/>
  <c r="O54" i="19"/>
  <c r="O55" i="19"/>
  <c r="O56" i="19"/>
  <c r="O57" i="19"/>
  <c r="O58" i="19"/>
  <c r="O59" i="19"/>
  <c r="O60" i="19"/>
  <c r="O61" i="19"/>
  <c r="O62" i="19"/>
  <c r="O63" i="19"/>
  <c r="O64" i="19"/>
  <c r="O65" i="19"/>
  <c r="O66" i="19"/>
  <c r="O67" i="19"/>
  <c r="O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8" i="19"/>
  <c r="G69" i="19" s="1"/>
  <c r="O69" i="19" l="1"/>
  <c r="G68" i="21"/>
  <c r="F21" i="13"/>
  <c r="D21" i="13"/>
  <c r="D54" i="11" l="1"/>
  <c r="H54" i="11"/>
  <c r="F54" i="11"/>
  <c r="J10" i="8"/>
  <c r="J51" i="11"/>
  <c r="J52" i="11"/>
  <c r="J53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9" i="11"/>
  <c r="F38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9" i="10"/>
  <c r="J40" i="10"/>
  <c r="J41" i="10"/>
  <c r="J42" i="10"/>
  <c r="J43" i="10"/>
  <c r="J44" i="10"/>
  <c r="J45" i="10"/>
  <c r="J46" i="10"/>
  <c r="J47" i="10"/>
  <c r="J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9" i="10"/>
  <c r="U40" i="10"/>
  <c r="U41" i="10"/>
  <c r="U42" i="10"/>
  <c r="U43" i="10"/>
  <c r="U44" i="10"/>
  <c r="U45" i="10"/>
  <c r="U46" i="10"/>
  <c r="U47" i="10"/>
  <c r="U9" i="10"/>
  <c r="N48" i="10"/>
  <c r="H48" i="10"/>
  <c r="L35" i="9"/>
  <c r="J10" i="9"/>
  <c r="J11" i="9"/>
  <c r="J12" i="9"/>
  <c r="J35" i="9" s="1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9" i="9"/>
  <c r="F35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J12" i="8"/>
  <c r="J11" i="8"/>
  <c r="AJ40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9" i="5"/>
  <c r="R40" i="5"/>
  <c r="T40" i="5"/>
  <c r="V40" i="5"/>
  <c r="X40" i="5"/>
  <c r="Z40" i="5"/>
  <c r="AB40" i="5"/>
  <c r="AH40" i="5"/>
  <c r="Y28" i="4"/>
  <c r="Z20" i="2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9" i="4"/>
  <c r="W28" i="4"/>
  <c r="S28" i="4"/>
  <c r="Q28" i="4"/>
  <c r="O28" i="4"/>
  <c r="M28" i="4"/>
  <c r="K28" i="4"/>
  <c r="I28" i="4"/>
  <c r="G28" i="4"/>
  <c r="D28" i="4"/>
  <c r="X20" i="2"/>
  <c r="T20" i="2"/>
  <c r="F20" i="2"/>
  <c r="L20" i="2"/>
  <c r="J20" i="2"/>
  <c r="H20" i="2"/>
  <c r="AB10" i="2"/>
  <c r="AB11" i="2"/>
  <c r="AB12" i="2"/>
  <c r="AB13" i="2"/>
  <c r="AB14" i="2"/>
  <c r="AB15" i="2"/>
  <c r="AB16" i="2"/>
  <c r="AB17" i="2"/>
  <c r="AB18" i="2"/>
  <c r="AB19" i="2"/>
  <c r="AB9" i="2"/>
  <c r="J54" i="11" l="1"/>
  <c r="F9" i="8"/>
  <c r="J9" i="8" s="1"/>
  <c r="F8" i="8"/>
  <c r="J8" i="8" s="1"/>
  <c r="J38" i="10"/>
  <c r="F48" i="10"/>
  <c r="AL40" i="5"/>
  <c r="AA28" i="4"/>
  <c r="AB20" i="2"/>
  <c r="J13" i="8" l="1"/>
  <c r="J48" i="10"/>
  <c r="F13" i="8"/>
  <c r="L14" i="10" l="1"/>
  <c r="L34" i="10"/>
  <c r="L22" i="10"/>
  <c r="L30" i="10"/>
  <c r="L26" i="10"/>
  <c r="L10" i="10"/>
  <c r="L41" i="10"/>
  <c r="L44" i="10"/>
  <c r="L27" i="10"/>
  <c r="L11" i="10"/>
  <c r="L47" i="10"/>
  <c r="L36" i="10"/>
  <c r="L42" i="10"/>
  <c r="L25" i="10"/>
  <c r="L35" i="10"/>
  <c r="L32" i="10"/>
  <c r="L20" i="10"/>
  <c r="L28" i="10"/>
  <c r="L40" i="10"/>
  <c r="L23" i="10"/>
  <c r="L45" i="10"/>
  <c r="L43" i="10"/>
  <c r="L24" i="10"/>
  <c r="L37" i="10"/>
  <c r="L21" i="10"/>
  <c r="L12" i="10"/>
  <c r="L19" i="10"/>
  <c r="L39" i="10"/>
  <c r="L33" i="10"/>
  <c r="L17" i="10"/>
  <c r="L9" i="10"/>
  <c r="L31" i="10"/>
  <c r="L15" i="10"/>
  <c r="L16" i="10"/>
  <c r="L18" i="10"/>
  <c r="L46" i="10"/>
  <c r="L29" i="10"/>
  <c r="L13" i="10"/>
  <c r="L38" i="10"/>
  <c r="H11" i="8"/>
  <c r="W13" i="9"/>
  <c r="W17" i="9"/>
  <c r="W21" i="9"/>
  <c r="W25" i="9"/>
  <c r="W29" i="9"/>
  <c r="W33" i="9"/>
  <c r="W47" i="10"/>
  <c r="W13" i="10"/>
  <c r="W17" i="10"/>
  <c r="W21" i="10"/>
  <c r="W25" i="10"/>
  <c r="W29" i="10"/>
  <c r="W33" i="10"/>
  <c r="W37" i="10"/>
  <c r="W41" i="10"/>
  <c r="W45" i="10"/>
  <c r="W20" i="9"/>
  <c r="W28" i="9"/>
  <c r="W12" i="10"/>
  <c r="W24" i="10"/>
  <c r="W28" i="10"/>
  <c r="W40" i="10"/>
  <c r="W14" i="9"/>
  <c r="W18" i="9"/>
  <c r="W22" i="9"/>
  <c r="W26" i="9"/>
  <c r="W30" i="9"/>
  <c r="W34" i="9"/>
  <c r="W10" i="10"/>
  <c r="W14" i="10"/>
  <c r="W18" i="10"/>
  <c r="W22" i="10"/>
  <c r="W26" i="10"/>
  <c r="W30" i="10"/>
  <c r="W34" i="10"/>
  <c r="W38" i="10"/>
  <c r="W42" i="10"/>
  <c r="W46" i="10"/>
  <c r="W16" i="9"/>
  <c r="W9" i="9"/>
  <c r="W20" i="10"/>
  <c r="W36" i="10"/>
  <c r="W11" i="9"/>
  <c r="W15" i="9"/>
  <c r="W19" i="9"/>
  <c r="W23" i="9"/>
  <c r="W27" i="9"/>
  <c r="W31" i="9"/>
  <c r="W10" i="9"/>
  <c r="W11" i="10"/>
  <c r="W15" i="10"/>
  <c r="W19" i="10"/>
  <c r="W23" i="10"/>
  <c r="W27" i="10"/>
  <c r="W31" i="10"/>
  <c r="W35" i="10"/>
  <c r="W39" i="10"/>
  <c r="W43" i="10"/>
  <c r="W9" i="10"/>
  <c r="W12" i="9"/>
  <c r="W24" i="9"/>
  <c r="W32" i="9"/>
  <c r="W16" i="10"/>
  <c r="W32" i="10"/>
  <c r="W44" i="10"/>
  <c r="H12" i="8"/>
  <c r="H8" i="8"/>
  <c r="H9" i="8"/>
  <c r="H10" i="8"/>
  <c r="W35" i="9" l="1"/>
  <c r="L48" i="10"/>
  <c r="W48" i="10"/>
  <c r="H13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<sst xmlns="http://schemas.openxmlformats.org/spreadsheetml/2006/main" count="1022" uniqueCount="385">
  <si>
    <t>صندوق سرمایه گذاری آوای فردای زاگرس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</si>
  <si>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</si>
  <si>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</si>
  <si>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</si>
  <si>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</si>
  <si>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</si>
  <si>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</si>
  <si>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</si>
  <si>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</si>
  <si>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</si>
  <si>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</si>
  <si>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</si>
  <si>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</si>
  <si>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</si>
  <si>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</si>
  <si>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</si>
  <si>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</si>
  <si>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</si>
  <si>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</si>
  <si>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</si>
  <si>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</si>
  <si>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بورس کالای ایران</t>
  </si>
  <si>
    <t>پالایش نفت بندرعباس</t>
  </si>
  <si>
    <t>پالایش نفت تهران</t>
  </si>
  <si>
    <t>تولیدی کوچین</t>
  </si>
  <si>
    <t>ح . سرمایه‌گذاری‌ایران‌خودرو</t>
  </si>
  <si>
    <t>زامیاد</t>
  </si>
  <si>
    <t>سیمان‌ تهران‌</t>
  </si>
  <si>
    <t>سیمان‌ صوفیان‌</t>
  </si>
  <si>
    <t>گروه مالی نماد غدیر(سهامی عام)</t>
  </si>
  <si>
    <t>گسترش‌سرمایه‌گذاری‌ایران‌خودرو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</si>
  <si>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</si>
  <si>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</si>
  <si>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</si>
  <si>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</si>
  <si>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</si>
  <si>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</si>
  <si>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</si>
  <si>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</si>
  <si>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</si>
  <si>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</si>
  <si>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</si>
  <si>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</si>
  <si>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</si>
  <si>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</si>
  <si>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</si>
  <si>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</si>
  <si>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</si>
  <si>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</si>
  <si>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</si>
  <si>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</si>
  <si>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</si>
  <si>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</si>
  <si>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</si>
  <si>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</si>
  <si>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</si>
  <si>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</si>
  <si>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</si>
  <si>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</si>
  <si>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</si>
  <si>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</si>
  <si>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</si>
  <si>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</si>
  <si>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</si>
  <si>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</si>
  <si>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س. ثروت آفرین پارسیان-س</t>
  </si>
  <si>
    <t>صندوق س.اعتبارسهام-سهام</t>
  </si>
  <si>
    <t>صندوق س.امتیاز اول-س</t>
  </si>
  <si>
    <t>صندوق س.بخشی شایسته فردا-ب</t>
  </si>
  <si>
    <t>صندوق س.پشتوانه طلا دنای زاگرس</t>
  </si>
  <si>
    <t>صندوق س.سرزمین بزرگ بازار-س</t>
  </si>
  <si>
    <t>صندوق س.سهامی تیام-س</t>
  </si>
  <si>
    <t>صندوق س.سهم نگر جام جم-س</t>
  </si>
  <si>
    <t>صندوق س.مختلط کاریزما-م</t>
  </si>
  <si>
    <t>صندوق س.مشترک سبحان-سهام</t>
  </si>
  <si>
    <t>صندوق س.موج گستر ثروت-س</t>
  </si>
  <si>
    <t>صندوق س.کالای کوروش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</si>
  <si>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</si>
  <si>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</si>
  <si>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</si>
  <si>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</si>
  <si>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</si>
  <si>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</si>
  <si>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</si>
  <si>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</si>
  <si>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</si>
  <si>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</si>
  <si>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</si>
  <si>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</si>
  <si>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</si>
  <si>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</si>
  <si>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</si>
  <si>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</si>
  <si>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</si>
  <si>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</si>
  <si>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</si>
  <si>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</si>
  <si>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</si>
  <si>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اسنادخزانه-م10بودجه02-051112</t>
  </si>
  <si>
    <t>1402/12/21</t>
  </si>
  <si>
    <t>1405/11/12</t>
  </si>
  <si>
    <t>گواهی اعتبارمولد ملی14050231</t>
  </si>
  <si>
    <t>1404/03/01</t>
  </si>
  <si>
    <t>1405/02/31</t>
  </si>
  <si>
    <t>گواهی اعتبارمولد ملی14050331</t>
  </si>
  <si>
    <t>1405/03/31</t>
  </si>
  <si>
    <t>گواهی اعتبارمولد ملی14050431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</si>
  <si>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</si>
  <si>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</si>
  <si>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</si>
  <si>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</si>
  <si>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</si>
  <si>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</si>
  <si>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</si>
  <si>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</si>
  <si>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</si>
  <si>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</si>
  <si>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</si>
  <si>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</si>
  <si>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عام دولت228-ش.خ070521</t>
  </si>
  <si>
    <t>1404/05/21</t>
  </si>
  <si>
    <t>1407/05/21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</si>
  <si>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</si>
  <si>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</si>
  <si>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</si>
  <si>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</si>
  <si>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</si>
  <si>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</si>
  <si>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</si>
  <si>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</si>
  <si>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دولت256-ش.خ070318</t>
  </si>
  <si>
    <t>1404/09/18</t>
  </si>
  <si>
    <t>1407/03/18</t>
  </si>
  <si>
    <t>مرابحه عام دولت258-ش.خ070302</t>
  </si>
  <si>
    <t>1404/10/02</t>
  </si>
  <si>
    <t>1407/03/02</t>
  </si>
  <si>
    <t>مرابحه عام دولت260-ش.خ071002</t>
  </si>
  <si>
    <t>1407/10/02</t>
  </si>
  <si>
    <t>مرابحه عام دولت262-ش.خ070716</t>
  </si>
  <si>
    <t>1404/10/16</t>
  </si>
  <si>
    <t>1407/07/16</t>
  </si>
  <si>
    <t>مرابحه عام دولت265-ش.خ070430</t>
  </si>
  <si>
    <t>1404/10/30</t>
  </si>
  <si>
    <t>1407/04/30</t>
  </si>
  <si>
    <t>مرابحه عام دولت270-ش.خ071121</t>
  </si>
  <si>
    <t>1404/11/21</t>
  </si>
  <si>
    <t>1407/11/21</t>
  </si>
  <si>
    <t>مرابحه عام دولت271-ش.خ070628</t>
  </si>
  <si>
    <t>1404/11/28</t>
  </si>
  <si>
    <t>1407/06/28</t>
  </si>
  <si>
    <t>مرابحه عام دولت273-ش.خ071128</t>
  </si>
  <si>
    <t>1407/11/28</t>
  </si>
  <si>
    <t>مرابحه کلور-آوای زاگرس14080208</t>
  </si>
  <si>
    <t>1404/02/08</t>
  </si>
  <si>
    <t>1408/02/08</t>
  </si>
  <si>
    <t>مرابحه عام دولت272-ش.خ071028</t>
  </si>
  <si>
    <t>1407/10/28</t>
  </si>
  <si>
    <t>مرابحه عام دولت277-ش.خ071118</t>
  </si>
  <si>
    <t>1404/12/18</t>
  </si>
  <si>
    <t>1407/11/18</t>
  </si>
  <si>
    <t>مرابحه عام دولت274-ش.خ071105</t>
  </si>
  <si>
    <t>1404/12/05</t>
  </si>
  <si>
    <t>1407/11/02</t>
  </si>
  <si>
    <t>مرابحه عام دولت255-ش.خ071011</t>
  </si>
  <si>
    <t>1407/10/11</t>
  </si>
  <si>
    <t xml:space="preserve"> شهرداری مشهد</t>
  </si>
  <si>
    <t>خیر</t>
  </si>
  <si>
    <t>1403/12/28</t>
  </si>
  <si>
    <t>1407/12/28</t>
  </si>
  <si>
    <t>شهرداری مشهد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</si>
  <si>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</si>
  <si>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</si>
  <si>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</si>
  <si>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</si>
  <si>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</si>
  <si>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</si>
  <si>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</si>
  <si>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</si>
  <si>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-2.20%</t>
  </si>
  <si>
    <t>سایر</t>
  </si>
  <si>
    <t>-10.00%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</si>
  <si>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</si>
  <si>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</si>
  <si>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</si>
  <si>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</si>
  <si>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</si>
  <si>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</si>
  <si>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</si>
  <si>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حساب جاری بانک آینده بلوار دریا</t>
  </si>
  <si>
    <t>سپرده کوتاه مدت بانک دی فرشته</t>
  </si>
  <si>
    <t>سپرده کوتاه مدت بانک گردشگری میدان سرو</t>
  </si>
  <si>
    <t>سپرده کوتاه مدت موسسه اعتباری ملل جنت آباد</t>
  </si>
  <si>
    <t>سپرده کوتاه مدت بانک اقتصاد نوین غدیر</t>
  </si>
  <si>
    <t>سپرده کوتاه مدت بانک گردشگری قیطریه</t>
  </si>
  <si>
    <t>سپرده کوتاه مدت بانک سامان جام جم</t>
  </si>
  <si>
    <t>سپرده کوتاه مدت بانک خاورمیانه بخارست</t>
  </si>
  <si>
    <t>قرض الحسنه بانک تجارت نفت شمالی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</si>
  <si>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</si>
  <si>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</si>
  <si>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</si>
  <si>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سپرده کوتاه مدت بانک شهر میدان شهدای مشهد</t>
  </si>
  <si>
    <t>سپرده کوتاه مدت بانک رفاه مرکزی اصفهان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</si>
  <si>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</si>
  <si>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</si>
  <si>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</si>
  <si>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</si>
  <si>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</si>
  <si>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</si>
  <si>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</si>
  <si>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</si>
  <si>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</si>
  <si>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</si>
  <si>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</si>
  <si>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</si>
  <si>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</si>
  <si>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</si>
  <si>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</si>
  <si>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</si>
  <si>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</si>
  <si>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</si>
  <si>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</si>
  <si>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</si>
  <si>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</si>
  <si>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</si>
  <si>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</si>
  <si>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</si>
  <si>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</si>
  <si>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اصفهان</t>
  </si>
  <si>
    <t>گروه مدیریت سرمایه گذاری امید</t>
  </si>
  <si>
    <t>بانک‌پارسیان‌</t>
  </si>
  <si>
    <t>ایمن خودرو شرق</t>
  </si>
  <si>
    <t>امتیاز تسهیلات مسکن سال1403</t>
  </si>
  <si>
    <t>مدیریت سرمایه گذاری کوثربهمن</t>
  </si>
  <si>
    <t>سرمایه گذاری تامین اجتماعی</t>
  </si>
  <si>
    <t>بیمه کوثر</t>
  </si>
  <si>
    <t>ایران‌ خودرو</t>
  </si>
  <si>
    <t>امتیاز تسهیلات مسکن سال1404</t>
  </si>
  <si>
    <t>سرمایه گذاری پارس آریان</t>
  </si>
  <si>
    <t>پالایش نفت تبریز</t>
  </si>
  <si>
    <t>دارویی و نهاده های زاگرس دارو</t>
  </si>
  <si>
    <t>بیمه پارسیان</t>
  </si>
  <si>
    <t>پالایش نفت شیراز</t>
  </si>
  <si>
    <t>-2-2</t>
  </si>
  <si>
    <t>درآمد حاصل از سرمایه­گذاری در واحدهای صندوق</t>
  </si>
  <si>
    <t>درآمد سود صندوق</t>
  </si>
  <si>
    <t>صندوق اهرمی موج-واحدهای عادی</t>
  </si>
  <si>
    <t>صندوق س.كالاي زرگر كارآمد</t>
  </si>
  <si>
    <t>صندوق س. ثروت هیوا-س</t>
  </si>
  <si>
    <t>صندوق سرمایه گذاری زرین پارسیان</t>
  </si>
  <si>
    <t>صندوق س. اهرمی کاریزما-واحد عادی</t>
  </si>
  <si>
    <t>صندوق س دریای آبی فیروزه-سهام</t>
  </si>
  <si>
    <t>صندوق س.سپند کاریزما-س</t>
  </si>
  <si>
    <t>صندوق سبحان</t>
  </si>
  <si>
    <t>صندوق س.بخشی صنایع آبان2-ب</t>
  </si>
  <si>
    <t>صندوق سرمایه گذاری اعتبار سهام ایرانیان</t>
  </si>
  <si>
    <t>صندوق س.آرمان آتیه درخشان مس-س</t>
  </si>
  <si>
    <t>صندوق س.زرین نهال ثنا-س</t>
  </si>
  <si>
    <t>صندوق س صنایع دایا3-بخشی</t>
  </si>
  <si>
    <t>صندوق س.پشتوانه طلا آرمان آتی</t>
  </si>
  <si>
    <t>صندوق س صنایع دایا2-بخشی</t>
  </si>
  <si>
    <t>صندوق س. پرتو پایش پیشرو-س</t>
  </si>
  <si>
    <t>صندوق س.پشتوانه طلای جام زرین</t>
  </si>
  <si>
    <t>صندوق س. بازده سهام-س</t>
  </si>
  <si>
    <t>صندوق س صنایع سینا1-بخشی</t>
  </si>
  <si>
    <t>صندوق س صنایع دایا1-بخشی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</si>
  <si>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</si>
  <si>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</si>
  <si>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</si>
  <si>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</si>
  <si>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</si>
  <si>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فولاد005-بدون ضامن</t>
  </si>
  <si>
    <t>اسنادخزانه-م5بودجه01-041015</t>
  </si>
  <si>
    <t>اسنادخزانه-م9بودجه01-040826</t>
  </si>
  <si>
    <t>مرابحه عام دولت139-ش.خ040804</t>
  </si>
  <si>
    <t>مرابحه عام دولت140-ش.خ050504</t>
  </si>
  <si>
    <t>مرابحه عام دولت141-ش.خ040302</t>
  </si>
  <si>
    <t>مرابحه عام دولت143-ش.خ041009</t>
  </si>
  <si>
    <t>مرابحه انتخاب الکترونیک041006</t>
  </si>
  <si>
    <t>اسناد خزانه-م7بودجه02-040910</t>
  </si>
  <si>
    <t>صکوک اجاره معادن407-3ماهه18%</t>
  </si>
  <si>
    <t>صکوک اجاره غدیر408-بدون ضامن</t>
  </si>
  <si>
    <t>اسناد خزانه-م3بودجه01-040520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</si>
  <si>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</si>
  <si>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</si>
  <si>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</si>
  <si>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</si>
  <si>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</si>
  <si>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</si>
  <si>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</si>
  <si>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</si>
  <si>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</si>
  <si>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</si>
  <si>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رفاه بازار</t>
  </si>
  <si>
    <t>سپرده کوتاه مدت بانک پارسیان یوسف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</si>
  <si>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</si>
  <si>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</si>
  <si>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</si>
  <si>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</si>
  <si>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</si>
  <si>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</si>
  <si>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</si>
  <si>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</si>
  <si>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</si>
  <si>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</si>
  <si>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</si>
  <si>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</si>
  <si>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</si>
  <si>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</si>
  <si>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</si>
  <si>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</si>
  <si>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1404/10/23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</si>
  <si>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</si>
  <si>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</si>
  <si>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</si>
  <si>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</si>
  <si>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</si>
  <si>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</si>
  <si>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</si>
  <si>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</si>
  <si>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</si>
  <si>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</si>
  <si>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1404/10/06</t>
  </si>
  <si>
    <t>1404/10/09</t>
  </si>
  <si>
    <t>1404/03/02</t>
  </si>
  <si>
    <t>1405/05/04</t>
  </si>
  <si>
    <t>1404/08/04</t>
  </si>
  <si>
    <t>1405/12/24</t>
  </si>
  <si>
    <t>1404/08/26</t>
  </si>
  <si>
    <t>1404/07/19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</si>
  <si>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</si>
  <si>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</si>
  <si>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</si>
  <si>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</si>
  <si>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</si>
  <si>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</si>
  <si>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</si>
  <si>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</si>
  <si>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</si>
  <si>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</si>
  <si>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</si>
  <si>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</si>
  <si>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</si>
  <si>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</si>
  <si>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</si>
  <si>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</si>
  <si>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</si>
  <si>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ظگستر561</t>
  </si>
  <si>
    <t>ظزامیا561</t>
  </si>
  <si>
    <t>اوراق مشارکت شهرداری مشهد خط3 فاز3</t>
  </si>
  <si>
    <t>اوراق مشارکت شهرداری مشهد خط2 فاز7</t>
  </si>
  <si>
    <t>داروسازی امین</t>
  </si>
  <si>
    <t>نماد</t>
  </si>
  <si>
    <t>بهای تمام شده  ریال</t>
  </si>
  <si>
    <t xml:space="preserve">نرخ اسمی </t>
  </si>
  <si>
    <t>میانگین بازدهی تا سررسید</t>
  </si>
  <si>
    <t>ریال</t>
  </si>
  <si>
    <t>درصد</t>
  </si>
  <si>
    <t>صندوق سرمایه گذاری اختصاصی بازارگردانی آوای زاگرس</t>
  </si>
  <si>
    <t>صندوق تحت مدیریت مشترک</t>
  </si>
  <si>
    <t>اوراق اجاره شرکت گروه پتروشیمی تابان فردا زاکرس</t>
  </si>
  <si>
    <t>تابان25</t>
  </si>
  <si>
    <t>اوراق مرابحه شرکت کلور ایرانیان شرق</t>
  </si>
  <si>
    <t>کلور083</t>
  </si>
  <si>
    <t>اوراق مشارکت شهرداری مشهد (تامین مالی قطار شهری فاز7 خط2) - تعهد پذیره نویسی مبلغ 70 میلیارد ریال می باشد  که در تاریخ 1404/11/01 شناسایی و دریافت خواهد شد</t>
  </si>
  <si>
    <t>اوراق مشارکت شهرداری مشهد (تامین مالی قطار شهری فاز3 خط3)- تعهد پذیره نویسی مبلغ 80 میلیارد ریال می باشد  که در تاریخ 1404/11/01 شناسایی و دریافت خواهد شد</t>
  </si>
  <si>
    <t>پیمانکاران طرف حساب دولت</t>
  </si>
  <si>
    <t>مرابحه عام دولت</t>
  </si>
  <si>
    <t>اراد206</t>
  </si>
  <si>
    <t>شرکت تامین سرمایه کاردان</t>
  </si>
  <si>
    <t>سهیدرو0611</t>
  </si>
  <si>
    <t>شرکت داروسازی کوثر</t>
  </si>
  <si>
    <t>اختیار فروش تبعی داروسازی کوثر</t>
  </si>
  <si>
    <t>دامین</t>
  </si>
  <si>
    <t>اراد250</t>
  </si>
  <si>
    <t>اراد253</t>
  </si>
  <si>
    <t>اراد254</t>
  </si>
  <si>
    <t>اراد256</t>
  </si>
  <si>
    <t>اراد258</t>
  </si>
  <si>
    <t>اراد260</t>
  </si>
  <si>
    <t>اراد262</t>
  </si>
  <si>
    <t>اراد265</t>
  </si>
  <si>
    <t>اراد270</t>
  </si>
  <si>
    <t>اراد271</t>
  </si>
  <si>
    <t>اراد273</t>
  </si>
  <si>
    <t>درآمد تعهد پذیره نویسی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</si>
</sst>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2"/>
      <color theme="1"/>
      <name val="B Nazanin"/>
      <charset val="178"/>
    </font>
    <font>
      <sz val="10"/>
      <color rgb="FF333333"/>
      <name val="IRANSans"/>
    </font>
    <font>
      <b/>
      <sz val="10"/>
      <color rgb="FF333333"/>
      <name val="IRANSans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0" fontId="0" fillId="0" borderId="0" xfId="2" applyNumberFormat="1" applyFont="1" applyAlignment="1">
      <alignment horizontal="left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10" fontId="4" fillId="0" borderId="0" xfId="2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10" fontId="4" fillId="0" borderId="7" xfId="2" applyNumberFormat="1" applyFont="1" applyFill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10" fontId="4" fillId="0" borderId="6" xfId="2" applyNumberFormat="1" applyFont="1" applyFill="1" applyBorder="1" applyAlignment="1">
      <alignment horizontal="center" vertical="top"/>
    </xf>
    <xf numFmtId="10" fontId="4" fillId="0" borderId="0" xfId="2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4" fillId="0" borderId="7" xfId="2" applyNumberFormat="1" applyFont="1" applyFill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10" fontId="4" fillId="0" borderId="6" xfId="2" applyNumberFormat="1" applyFont="1" applyFill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right" vertical="top"/>
    </xf>
    <xf numFmtId="10" fontId="4" fillId="0" borderId="0" xfId="2" applyNumberFormat="1" applyFont="1" applyFill="1" applyAlignment="1">
      <alignment horizontal="right" vertical="top"/>
    </xf>
    <xf numFmtId="3" fontId="4" fillId="0" borderId="7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10" fontId="0" fillId="0" borderId="0" xfId="2" applyNumberFormat="1" applyFont="1" applyFill="1" applyAlignment="1">
      <alignment horizontal="left"/>
    </xf>
    <xf numFmtId="10" fontId="3" fillId="0" borderId="8" xfId="2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top"/>
    </xf>
    <xf numFmtId="3" fontId="4" fillId="0" borderId="11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 wrapText="1"/>
    </xf>
    <xf numFmtId="3" fontId="6" fillId="0" borderId="12" xfId="0" applyNumberFormat="1" applyFont="1" applyBorder="1" applyAlignment="1">
      <alignment horizontal="center" vertical="center"/>
    </xf>
    <xf numFmtId="9" fontId="6" fillId="0" borderId="12" xfId="2" applyFont="1" applyFill="1" applyBorder="1" applyAlignment="1">
      <alignment horizontal="center" vertical="center"/>
    </xf>
    <xf numFmtId="10" fontId="6" fillId="0" borderId="12" xfId="2" applyNumberFormat="1" applyFont="1" applyFill="1" applyBorder="1" applyAlignment="1">
      <alignment horizontal="center" vertical="center"/>
    </xf>
    <xf numFmtId="10" fontId="6" fillId="0" borderId="12" xfId="0" applyNumberFormat="1" applyFont="1" applyBorder="1" applyAlignment="1">
      <alignment horizontal="center" vertical="center"/>
    </xf>
    <xf numFmtId="164" fontId="6" fillId="0" borderId="12" xfId="2" applyNumberFormat="1" applyFont="1" applyFill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" fontId="4" fillId="0" borderId="13" xfId="0" applyNumberFormat="1" applyFont="1" applyBorder="1" applyAlignment="1">
      <alignment horizontal="center" vertical="top"/>
    </xf>
    <xf numFmtId="0" fontId="0" fillId="0" borderId="7" xfId="0" applyBorder="1" applyAlignment="1">
      <alignment horizontal="center"/>
    </xf>
    <xf numFmtId="3" fontId="4" fillId="0" borderId="6" xfId="0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10" fontId="4" fillId="0" borderId="0" xfId="2" applyNumberFormat="1" applyFont="1" applyBorder="1" applyAlignment="1">
      <alignment horizontal="center" vertical="top"/>
    </xf>
    <xf numFmtId="10" fontId="0" fillId="0" borderId="0" xfId="2" applyNumberFormat="1" applyFont="1" applyBorder="1" applyAlignment="1">
      <alignment horizontal="center"/>
    </xf>
    <xf numFmtId="10" fontId="4" fillId="0" borderId="7" xfId="2" applyNumberFormat="1" applyFont="1" applyBorder="1" applyAlignment="1">
      <alignment horizontal="center" vertical="top"/>
    </xf>
    <xf numFmtId="10" fontId="4" fillId="0" borderId="6" xfId="2" applyNumberFormat="1" applyFont="1" applyBorder="1" applyAlignment="1">
      <alignment horizontal="center" vertical="top"/>
    </xf>
    <xf numFmtId="10" fontId="0" fillId="0" borderId="0" xfId="2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3" fontId="4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 vertical="top"/>
    </xf>
    <xf numFmtId="3" fontId="4" fillId="0" borderId="7" xfId="0" applyNumberFormat="1" applyFont="1" applyBorder="1" applyAlignment="1">
      <alignment horizontal="right" vertical="top"/>
    </xf>
    <xf numFmtId="3" fontId="4" fillId="0" borderId="1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right" vertical="top"/>
    </xf>
    <xf numFmtId="3" fontId="4" fillId="2" borderId="2" xfId="0" applyNumberFormat="1" applyFont="1" applyFill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4</xdr:row>
      <xdr:rowOff>304800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48C95CE-0AEF-379F-91C5-B382183F127B}"/>
            </a:ext>
          </a:extLst>
        </xdr:cNvPr>
        <xdr:cNvSpPr>
          <a:spLocks noChangeAspect="1" noChangeArrowheads="1"/>
        </xdr:cNvSpPr>
      </xdr:nvSpPr>
      <xdr:spPr bwMode="auto">
        <a:xfrm>
          <a:off x="9993687150" y="1000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142875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D64A5F4C-796A-45A2-35C8-427E4D81E0D4}"/>
            </a:ext>
          </a:extLst>
        </xdr:cNvPr>
        <xdr:cNvSpPr>
          <a:spLocks noChangeAspect="1" noChangeArrowheads="1"/>
        </xdr:cNvSpPr>
      </xdr:nvSpPr>
      <xdr:spPr bwMode="auto">
        <a:xfrm>
          <a:off x="9993687150" y="461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2968625</xdr:colOff>
      <xdr:row>41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6C0367-6AAF-0BCD-0E95-8BC666F0F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013500" y="0"/>
          <a:ext cx="7810500" cy="801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C6" sqref="C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C1" s="108"/>
    </row>
    <row r="2" spans="1:3" ht="21.75" customHeight="1">
      <c r="C2" s="108"/>
    </row>
    <row r="3" spans="1:3" ht="21.75" customHeight="1">
      <c r="C3" s="108"/>
    </row>
    <row r="4" spans="1:3" ht="25.5">
      <c r="A4" s="80" t="s">
        <v>0</v>
      </c>
      <c r="B4" s="80"/>
    </row>
    <row r="5" spans="1:3" ht="42" customHeight="1">
      <c r="A5" s="80" t="s">
        <v>1</v>
      </c>
      <c r="B5" s="80"/>
    </row>
    <row r="6" spans="1:3" ht="48" customHeight="1">
      <c r="A6" s="80" t="s">
        <v>2</v>
      </c>
      <c r="B6" s="80"/>
    </row>
  </sheetData>
  <mergeCells count="3">
    <mergeCell ref="A4:B4"/>
    <mergeCell ref="A5:B5"/>
    <mergeCell ref="A6:B6"/>
  </mergeCells>
  <pageMargins left="0.39" right="0.39" top="0.39" bottom="0.39" header="0" footer="0"/>
  <pageSetup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9"/>
  <sheetViews>
    <sheetView rightToLeft="1" topLeftCell="A32" workbookViewId="0">
      <selection activeCell="U49" sqref="U49"/>
    </sheetView>
  </sheetViews>
  <sheetFormatPr defaultRowHeight="12.75"/>
  <cols>
    <col min="1" max="1" width="6.42578125" customWidth="1"/>
    <col min="2" max="2" width="26.140625" customWidth="1"/>
    <col min="3" max="3" width="1.28515625" customWidth="1"/>
    <col min="4" max="4" width="16.28515625" customWidth="1"/>
    <col min="5" max="5" width="1.28515625" customWidth="1"/>
    <col min="6" max="6" width="17" customWidth="1"/>
    <col min="7" max="7" width="1.28515625" customWidth="1"/>
    <col min="8" max="8" width="14.5703125" customWidth="1"/>
    <col min="9" max="9" width="1.28515625" customWidth="1"/>
    <col min="10" max="10" width="17" customWidth="1"/>
    <col min="11" max="11" width="1.28515625" customWidth="1"/>
    <col min="12" max="12" width="17.28515625" style="48" customWidth="1"/>
    <col min="13" max="13" width="1.28515625" customWidth="1"/>
    <col min="14" max="14" width="16.28515625" customWidth="1"/>
    <col min="15" max="16" width="1.28515625" customWidth="1"/>
    <col min="17" max="17" width="15.85546875" customWidth="1"/>
    <col min="18" max="18" width="1.28515625" customWidth="1"/>
    <col min="19" max="19" width="17.4257812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3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3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</row>
    <row r="4" spans="1:23" ht="14.45" customHeight="1"/>
    <row r="5" spans="1:23" ht="14.45" customHeight="1">
      <c r="A5" s="1" t="s">
        <v>242</v>
      </c>
      <c r="B5" s="90" t="s">
        <v>243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4.45" customHeight="1">
      <c r="D6" s="86" t="s">
        <v>221</v>
      </c>
      <c r="E6" s="86"/>
      <c r="F6" s="86"/>
      <c r="G6" s="86"/>
      <c r="H6" s="86"/>
      <c r="I6" s="86"/>
      <c r="J6" s="86"/>
      <c r="K6" s="86"/>
      <c r="L6" s="86"/>
      <c r="N6" s="86" t="s">
        <v>222</v>
      </c>
      <c r="O6" s="86"/>
      <c r="P6" s="86"/>
      <c r="Q6" s="86"/>
      <c r="R6" s="86"/>
      <c r="S6" s="86"/>
      <c r="T6" s="86"/>
      <c r="U6" s="86"/>
      <c r="V6" s="86"/>
      <c r="W6" s="86"/>
    </row>
    <row r="7" spans="1:23" ht="14.45" customHeight="1">
      <c r="D7" s="3"/>
      <c r="E7" s="3"/>
      <c r="F7" s="3"/>
      <c r="G7" s="3"/>
      <c r="H7" s="3"/>
      <c r="I7" s="3"/>
      <c r="J7" s="89" t="s">
        <v>32</v>
      </c>
      <c r="K7" s="89"/>
      <c r="L7" s="89"/>
      <c r="N7" s="3"/>
      <c r="O7" s="3"/>
      <c r="P7" s="3"/>
      <c r="Q7" s="3"/>
      <c r="R7" s="3"/>
      <c r="S7" s="3"/>
      <c r="T7" s="3"/>
      <c r="U7" s="89" t="s">
        <v>32</v>
      </c>
      <c r="V7" s="89"/>
      <c r="W7" s="89"/>
    </row>
    <row r="8" spans="1:23" ht="14.45" customHeight="1">
      <c r="A8" s="86" t="s">
        <v>60</v>
      </c>
      <c r="B8" s="86"/>
      <c r="D8" s="2" t="s">
        <v>244</v>
      </c>
      <c r="F8" s="2" t="s">
        <v>225</v>
      </c>
      <c r="H8" s="2" t="s">
        <v>226</v>
      </c>
      <c r="J8" s="43" t="s">
        <v>184</v>
      </c>
      <c r="K8" s="3"/>
      <c r="L8" s="49" t="s">
        <v>207</v>
      </c>
      <c r="N8" s="2" t="s">
        <v>244</v>
      </c>
      <c r="P8" s="86" t="s">
        <v>225</v>
      </c>
      <c r="Q8" s="86"/>
      <c r="S8" s="2" t="s">
        <v>226</v>
      </c>
      <c r="U8" s="43" t="s">
        <v>184</v>
      </c>
      <c r="V8" s="3"/>
      <c r="W8" s="43" t="s">
        <v>207</v>
      </c>
    </row>
    <row r="9" spans="1:23" ht="21.75" customHeight="1">
      <c r="A9" s="87" t="s">
        <v>69</v>
      </c>
      <c r="B9" s="87"/>
      <c r="D9" s="6">
        <v>0</v>
      </c>
      <c r="F9" s="6">
        <v>-255080299205</v>
      </c>
      <c r="H9" s="6">
        <v>66397631890</v>
      </c>
      <c r="J9" s="9">
        <f>H9+F9+D9</f>
        <v>-188682667315</v>
      </c>
      <c r="L9" s="38">
        <f>J9/درآمد!$F$13</f>
        <v>-6.8770689852316064E-3</v>
      </c>
      <c r="N9" s="6">
        <v>0</v>
      </c>
      <c r="P9" s="88">
        <v>646854955570</v>
      </c>
      <c r="Q9" s="88"/>
      <c r="S9" s="6">
        <v>976191011688</v>
      </c>
      <c r="U9" s="9">
        <f>S9+P9+N9</f>
        <v>1623045967258</v>
      </c>
      <c r="W9" s="38">
        <f>U9/درآمد!$F$13</f>
        <v>5.9156462232966743E-2</v>
      </c>
    </row>
    <row r="10" spans="1:23" ht="21.75" customHeight="1">
      <c r="A10" s="85" t="s">
        <v>245</v>
      </c>
      <c r="B10" s="85"/>
      <c r="D10" s="9">
        <v>0</v>
      </c>
      <c r="F10" s="9">
        <v>0</v>
      </c>
      <c r="H10" s="9">
        <v>0</v>
      </c>
      <c r="J10" s="9">
        <f t="shared" ref="J10:J47" si="0">H10+F10+D10</f>
        <v>0</v>
      </c>
      <c r="L10" s="38">
        <f>J10/درآمد!$F$13</f>
        <v>0</v>
      </c>
      <c r="N10" s="9">
        <v>0</v>
      </c>
      <c r="P10" s="82">
        <v>0</v>
      </c>
      <c r="Q10" s="82"/>
      <c r="S10" s="9">
        <v>38260155411</v>
      </c>
      <c r="U10" s="9">
        <f t="shared" ref="U10:U47" si="1">S10+P10+N10</f>
        <v>38260155411</v>
      </c>
      <c r="W10" s="38">
        <f>U10/درآمد!$F$13</f>
        <v>1.3944986674788854E-3</v>
      </c>
    </row>
    <row r="11" spans="1:23" ht="21.75" customHeight="1">
      <c r="A11" s="85" t="s">
        <v>79</v>
      </c>
      <c r="B11" s="85"/>
      <c r="D11" s="9">
        <v>0</v>
      </c>
      <c r="F11" s="9">
        <v>-9559697010</v>
      </c>
      <c r="H11" s="9">
        <v>0</v>
      </c>
      <c r="J11" s="9">
        <f t="shared" si="0"/>
        <v>-9559697010</v>
      </c>
      <c r="L11" s="38">
        <f>J11/درآمد!$F$13</f>
        <v>-3.4842996842909205E-4</v>
      </c>
      <c r="N11" s="9">
        <v>0</v>
      </c>
      <c r="P11" s="82">
        <v>72396742567</v>
      </c>
      <c r="Q11" s="82"/>
      <c r="S11" s="9">
        <v>-1841601916</v>
      </c>
      <c r="U11" s="9">
        <f t="shared" si="1"/>
        <v>70555140651</v>
      </c>
      <c r="W11" s="38">
        <f>U11/درآمد!$F$13</f>
        <v>2.5715799783008059E-3</v>
      </c>
    </row>
    <row r="12" spans="1:23" ht="21.75" customHeight="1">
      <c r="A12" s="85" t="s">
        <v>246</v>
      </c>
      <c r="B12" s="85"/>
      <c r="D12" s="9">
        <v>0</v>
      </c>
      <c r="F12" s="9">
        <v>0</v>
      </c>
      <c r="H12" s="9">
        <v>0</v>
      </c>
      <c r="J12" s="9">
        <f t="shared" si="0"/>
        <v>0</v>
      </c>
      <c r="L12" s="38">
        <f>J12/درآمد!$F$13</f>
        <v>0</v>
      </c>
      <c r="N12" s="9">
        <v>0</v>
      </c>
      <c r="P12" s="82">
        <v>0</v>
      </c>
      <c r="Q12" s="82"/>
      <c r="S12" s="9">
        <v>1345442000</v>
      </c>
      <c r="U12" s="9">
        <f t="shared" si="1"/>
        <v>1345442000</v>
      </c>
      <c r="W12" s="38">
        <f>U12/درآمد!$F$13</f>
        <v>4.9038407084742367E-5</v>
      </c>
    </row>
    <row r="13" spans="1:23" ht="21.75" customHeight="1">
      <c r="A13" s="85" t="s">
        <v>247</v>
      </c>
      <c r="B13" s="85"/>
      <c r="D13" s="9">
        <v>0</v>
      </c>
      <c r="F13" s="9">
        <v>0</v>
      </c>
      <c r="H13" s="9">
        <v>0</v>
      </c>
      <c r="J13" s="9">
        <f t="shared" si="0"/>
        <v>0</v>
      </c>
      <c r="L13" s="38">
        <f>J13/درآمد!$F$13</f>
        <v>0</v>
      </c>
      <c r="N13" s="9">
        <v>0</v>
      </c>
      <c r="P13" s="82">
        <v>0</v>
      </c>
      <c r="Q13" s="82"/>
      <c r="S13" s="9">
        <v>-12136773053</v>
      </c>
      <c r="U13" s="9">
        <f t="shared" si="1"/>
        <v>-12136773053</v>
      </c>
      <c r="W13" s="38">
        <f>U13/درآمد!$F$13</f>
        <v>-4.4235873242261313E-4</v>
      </c>
    </row>
    <row r="14" spans="1:23" ht="21.75" customHeight="1">
      <c r="A14" s="85" t="s">
        <v>66</v>
      </c>
      <c r="B14" s="85"/>
      <c r="D14" s="9">
        <v>0</v>
      </c>
      <c r="F14" s="9">
        <v>-5282617596</v>
      </c>
      <c r="H14" s="9">
        <v>0</v>
      </c>
      <c r="J14" s="9">
        <f t="shared" si="0"/>
        <v>-5282617596</v>
      </c>
      <c r="L14" s="38">
        <f>J14/درآمد!$F$13</f>
        <v>-1.9253981379031658E-4</v>
      </c>
      <c r="N14" s="9">
        <v>0</v>
      </c>
      <c r="P14" s="82">
        <v>17855597164</v>
      </c>
      <c r="Q14" s="82"/>
      <c r="S14" s="9">
        <v>41055000</v>
      </c>
      <c r="U14" s="9">
        <f t="shared" si="1"/>
        <v>17896652164</v>
      </c>
      <c r="W14" s="38">
        <f>U14/درآمد!$F$13</f>
        <v>6.522936806434372E-4</v>
      </c>
    </row>
    <row r="15" spans="1:23" ht="21.75" customHeight="1">
      <c r="A15" s="85" t="s">
        <v>248</v>
      </c>
      <c r="B15" s="85"/>
      <c r="D15" s="9">
        <v>0</v>
      </c>
      <c r="F15" s="9">
        <v>0</v>
      </c>
      <c r="H15" s="9">
        <v>0</v>
      </c>
      <c r="J15" s="9">
        <f t="shared" si="0"/>
        <v>0</v>
      </c>
      <c r="L15" s="38">
        <f>J15/درآمد!$F$13</f>
        <v>0</v>
      </c>
      <c r="N15" s="9">
        <v>0</v>
      </c>
      <c r="P15" s="82">
        <v>0</v>
      </c>
      <c r="Q15" s="82"/>
      <c r="S15" s="9">
        <v>39094233912</v>
      </c>
      <c r="U15" s="9">
        <f t="shared" si="1"/>
        <v>39094233912</v>
      </c>
      <c r="W15" s="38">
        <f>U15/درآمد!$F$13</f>
        <v>1.4248989976846243E-3</v>
      </c>
    </row>
    <row r="16" spans="1:23" ht="21.75" customHeight="1">
      <c r="A16" s="85" t="s">
        <v>71</v>
      </c>
      <c r="B16" s="85"/>
      <c r="D16" s="9">
        <v>0</v>
      </c>
      <c r="F16" s="9">
        <v>-2591737263</v>
      </c>
      <c r="H16" s="9">
        <v>0</v>
      </c>
      <c r="J16" s="9">
        <f t="shared" si="0"/>
        <v>-2591737263</v>
      </c>
      <c r="L16" s="38">
        <f>J16/درآمد!$F$13</f>
        <v>-9.4463133274931205E-5</v>
      </c>
      <c r="N16" s="9">
        <v>0</v>
      </c>
      <c r="P16" s="82">
        <v>12373016576</v>
      </c>
      <c r="Q16" s="82"/>
      <c r="S16" s="9">
        <v>61271295007</v>
      </c>
      <c r="U16" s="9">
        <f t="shared" si="1"/>
        <v>73644311583</v>
      </c>
      <c r="W16" s="38">
        <f>U16/درآمد!$F$13</f>
        <v>2.6841734767331193E-3</v>
      </c>
    </row>
    <row r="17" spans="1:23" ht="21.75" customHeight="1">
      <c r="A17" s="85" t="s">
        <v>249</v>
      </c>
      <c r="B17" s="85"/>
      <c r="D17" s="9">
        <v>0</v>
      </c>
      <c r="F17" s="9">
        <v>0</v>
      </c>
      <c r="H17" s="9">
        <v>0</v>
      </c>
      <c r="J17" s="9">
        <f t="shared" si="0"/>
        <v>0</v>
      </c>
      <c r="L17" s="38">
        <f>J17/درآمد!$F$13</f>
        <v>0</v>
      </c>
      <c r="N17" s="9">
        <v>0</v>
      </c>
      <c r="P17" s="82">
        <v>0</v>
      </c>
      <c r="Q17" s="82"/>
      <c r="S17" s="9">
        <v>38203215582</v>
      </c>
      <c r="U17" s="9">
        <f t="shared" si="1"/>
        <v>38203215582</v>
      </c>
      <c r="W17" s="38">
        <f>U17/درآمد!$F$13</f>
        <v>1.3924233357188857E-3</v>
      </c>
    </row>
    <row r="18" spans="1:23" ht="21.75" customHeight="1">
      <c r="A18" s="85" t="s">
        <v>64</v>
      </c>
      <c r="B18" s="85"/>
      <c r="D18" s="9">
        <v>0</v>
      </c>
      <c r="F18" s="9">
        <v>-9287587025</v>
      </c>
      <c r="H18" s="9">
        <v>0</v>
      </c>
      <c r="J18" s="9">
        <f t="shared" si="0"/>
        <v>-9287587025</v>
      </c>
      <c r="L18" s="38">
        <f>J18/درآمد!$F$13</f>
        <v>-3.3851215687255289E-4</v>
      </c>
      <c r="N18" s="9">
        <v>0</v>
      </c>
      <c r="P18" s="82">
        <v>-33227891643</v>
      </c>
      <c r="Q18" s="82"/>
      <c r="S18" s="9">
        <v>26631157627</v>
      </c>
      <c r="U18" s="9">
        <f t="shared" si="1"/>
        <v>-6596734016</v>
      </c>
      <c r="W18" s="38">
        <f>U18/درآمد!$F$13</f>
        <v>-2.4043647225697976E-4</v>
      </c>
    </row>
    <row r="19" spans="1:23" ht="21.75" customHeight="1">
      <c r="A19" s="85" t="s">
        <v>250</v>
      </c>
      <c r="B19" s="85"/>
      <c r="D19" s="9">
        <v>0</v>
      </c>
      <c r="F19" s="9">
        <v>0</v>
      </c>
      <c r="H19" s="9">
        <v>0</v>
      </c>
      <c r="J19" s="9">
        <f t="shared" si="0"/>
        <v>0</v>
      </c>
      <c r="L19" s="38">
        <f>J19/درآمد!$F$13</f>
        <v>0</v>
      </c>
      <c r="N19" s="9">
        <v>0</v>
      </c>
      <c r="P19" s="82">
        <v>0</v>
      </c>
      <c r="Q19" s="82"/>
      <c r="S19" s="9">
        <v>101538324658</v>
      </c>
      <c r="U19" s="9">
        <f t="shared" si="1"/>
        <v>101538324658</v>
      </c>
      <c r="W19" s="38">
        <f>U19/درآمد!$F$13</f>
        <v>3.7008490141393967E-3</v>
      </c>
    </row>
    <row r="20" spans="1:23" ht="21.75" customHeight="1">
      <c r="A20" s="85" t="s">
        <v>251</v>
      </c>
      <c r="B20" s="85"/>
      <c r="D20" s="9">
        <v>0</v>
      </c>
      <c r="F20" s="9">
        <v>0</v>
      </c>
      <c r="H20" s="9">
        <v>0</v>
      </c>
      <c r="J20" s="9">
        <f t="shared" si="0"/>
        <v>0</v>
      </c>
      <c r="L20" s="38">
        <f>J20/درآمد!$F$13</f>
        <v>0</v>
      </c>
      <c r="N20" s="9">
        <v>0</v>
      </c>
      <c r="P20" s="82">
        <v>0</v>
      </c>
      <c r="Q20" s="82"/>
      <c r="S20" s="9">
        <v>-17131409407</v>
      </c>
      <c r="U20" s="9">
        <f t="shared" si="1"/>
        <v>-17131409407</v>
      </c>
      <c r="W20" s="38">
        <f>U20/درآمد!$F$13</f>
        <v>-6.244022621828744E-4</v>
      </c>
    </row>
    <row r="21" spans="1:23" ht="21.75" customHeight="1">
      <c r="A21" s="85" t="s">
        <v>252</v>
      </c>
      <c r="B21" s="85"/>
      <c r="D21" s="9">
        <v>0</v>
      </c>
      <c r="F21" s="9">
        <v>0</v>
      </c>
      <c r="H21" s="9">
        <v>0</v>
      </c>
      <c r="J21" s="9">
        <f t="shared" si="0"/>
        <v>0</v>
      </c>
      <c r="L21" s="38">
        <f>J21/درآمد!$F$13</f>
        <v>0</v>
      </c>
      <c r="N21" s="9">
        <v>0</v>
      </c>
      <c r="P21" s="82">
        <v>0</v>
      </c>
      <c r="Q21" s="82"/>
      <c r="S21" s="9">
        <v>-21490000000</v>
      </c>
      <c r="U21" s="9">
        <f t="shared" si="1"/>
        <v>-21490000000</v>
      </c>
      <c r="W21" s="38">
        <f>U21/درآمد!$F$13</f>
        <v>-7.8326332034462547E-4</v>
      </c>
    </row>
    <row r="22" spans="1:23" ht="21.75" customHeight="1">
      <c r="A22" s="85" t="s">
        <v>253</v>
      </c>
      <c r="B22" s="85"/>
      <c r="D22" s="9">
        <v>0</v>
      </c>
      <c r="F22" s="9">
        <v>0</v>
      </c>
      <c r="H22" s="9">
        <v>0</v>
      </c>
      <c r="J22" s="9">
        <f t="shared" si="0"/>
        <v>0</v>
      </c>
      <c r="L22" s="38">
        <f>J22/درآمد!$F$13</f>
        <v>0</v>
      </c>
      <c r="N22" s="9">
        <v>0</v>
      </c>
      <c r="P22" s="82">
        <v>0</v>
      </c>
      <c r="Q22" s="82"/>
      <c r="S22" s="9">
        <v>642799995</v>
      </c>
      <c r="U22" s="9">
        <f t="shared" si="1"/>
        <v>642799995</v>
      </c>
      <c r="W22" s="38">
        <f>U22/درآمد!$F$13</f>
        <v>2.3428648599404775E-5</v>
      </c>
    </row>
    <row r="23" spans="1:23" ht="21.75" customHeight="1">
      <c r="A23" s="85" t="s">
        <v>254</v>
      </c>
      <c r="B23" s="85"/>
      <c r="D23" s="9">
        <v>0</v>
      </c>
      <c r="F23" s="9">
        <v>0</v>
      </c>
      <c r="H23" s="9">
        <v>0</v>
      </c>
      <c r="J23" s="9">
        <f t="shared" si="0"/>
        <v>0</v>
      </c>
      <c r="L23" s="38">
        <f>J23/درآمد!$F$13</f>
        <v>0</v>
      </c>
      <c r="N23" s="9">
        <v>0</v>
      </c>
      <c r="P23" s="82">
        <v>0</v>
      </c>
      <c r="Q23" s="82"/>
      <c r="S23" s="9">
        <v>0</v>
      </c>
      <c r="U23" s="9">
        <f t="shared" si="1"/>
        <v>0</v>
      </c>
      <c r="W23" s="38">
        <f>U23/درآمد!$F$13</f>
        <v>0</v>
      </c>
    </row>
    <row r="24" spans="1:23" ht="21.75" customHeight="1">
      <c r="A24" s="85" t="s">
        <v>255</v>
      </c>
      <c r="B24" s="85"/>
      <c r="D24" s="9">
        <v>0</v>
      </c>
      <c r="F24" s="9">
        <v>0</v>
      </c>
      <c r="H24" s="9">
        <v>0</v>
      </c>
      <c r="J24" s="9">
        <f t="shared" si="0"/>
        <v>0</v>
      </c>
      <c r="L24" s="38">
        <f>J24/درآمد!$F$13</f>
        <v>0</v>
      </c>
      <c r="N24" s="9">
        <v>0</v>
      </c>
      <c r="P24" s="82">
        <v>0</v>
      </c>
      <c r="Q24" s="82"/>
      <c r="S24" s="9">
        <v>22321851536</v>
      </c>
      <c r="U24" s="9">
        <f t="shared" si="1"/>
        <v>22321851536</v>
      </c>
      <c r="W24" s="38">
        <f>U24/درآمد!$F$13</f>
        <v>8.1358248256524599E-4</v>
      </c>
    </row>
    <row r="25" spans="1:23" ht="21.75" customHeight="1">
      <c r="A25" s="85" t="s">
        <v>256</v>
      </c>
      <c r="B25" s="85"/>
      <c r="D25" s="9">
        <v>0</v>
      </c>
      <c r="F25" s="9">
        <v>0</v>
      </c>
      <c r="H25" s="9">
        <v>0</v>
      </c>
      <c r="J25" s="9">
        <f t="shared" si="0"/>
        <v>0</v>
      </c>
      <c r="L25" s="38">
        <f>J25/درآمد!$F$13</f>
        <v>0</v>
      </c>
      <c r="N25" s="9">
        <v>0</v>
      </c>
      <c r="P25" s="82">
        <v>0</v>
      </c>
      <c r="Q25" s="82"/>
      <c r="S25" s="9">
        <v>1650302507</v>
      </c>
      <c r="U25" s="9">
        <f t="shared" si="1"/>
        <v>1650302507</v>
      </c>
      <c r="W25" s="38">
        <f>U25/درآمد!$F$13</f>
        <v>6.0149903266909236E-5</v>
      </c>
    </row>
    <row r="26" spans="1:23" ht="21.75" customHeight="1">
      <c r="A26" s="85" t="s">
        <v>257</v>
      </c>
      <c r="B26" s="85"/>
      <c r="D26" s="9">
        <v>0</v>
      </c>
      <c r="F26" s="9">
        <v>0</v>
      </c>
      <c r="H26" s="9">
        <v>0</v>
      </c>
      <c r="J26" s="9">
        <f t="shared" si="0"/>
        <v>0</v>
      </c>
      <c r="L26" s="38">
        <f>J26/درآمد!$F$13</f>
        <v>0</v>
      </c>
      <c r="N26" s="9">
        <v>0</v>
      </c>
      <c r="P26" s="82">
        <v>0</v>
      </c>
      <c r="Q26" s="82"/>
      <c r="S26" s="9">
        <v>-2166400000</v>
      </c>
      <c r="U26" s="9">
        <f t="shared" si="1"/>
        <v>-2166400000</v>
      </c>
      <c r="W26" s="38">
        <f>U26/درآمد!$F$13</f>
        <v>-7.8960523834090108E-5</v>
      </c>
    </row>
    <row r="27" spans="1:23" ht="21.75" customHeight="1">
      <c r="A27" s="85" t="s">
        <v>258</v>
      </c>
      <c r="B27" s="85"/>
      <c r="D27" s="9">
        <v>0</v>
      </c>
      <c r="F27" s="9">
        <v>0</v>
      </c>
      <c r="H27" s="9">
        <v>0</v>
      </c>
      <c r="J27" s="9">
        <f t="shared" si="0"/>
        <v>0</v>
      </c>
      <c r="L27" s="38">
        <f>J27/درآمد!$F$13</f>
        <v>0</v>
      </c>
      <c r="N27" s="9">
        <v>0</v>
      </c>
      <c r="P27" s="82">
        <v>0</v>
      </c>
      <c r="Q27" s="82"/>
      <c r="S27" s="9">
        <v>393906131</v>
      </c>
      <c r="U27" s="9">
        <f t="shared" si="1"/>
        <v>393906131</v>
      </c>
      <c r="W27" s="38">
        <f>U27/درآمد!$F$13</f>
        <v>1.4357013684093299E-5</v>
      </c>
    </row>
    <row r="28" spans="1:23" ht="21.75" customHeight="1">
      <c r="A28" s="85" t="s">
        <v>259</v>
      </c>
      <c r="B28" s="85"/>
      <c r="D28" s="9">
        <v>0</v>
      </c>
      <c r="F28" s="9">
        <v>0</v>
      </c>
      <c r="H28" s="9">
        <v>0</v>
      </c>
      <c r="J28" s="9">
        <f t="shared" si="0"/>
        <v>0</v>
      </c>
      <c r="L28" s="38">
        <f>J28/درآمد!$F$13</f>
        <v>0</v>
      </c>
      <c r="N28" s="9">
        <v>0</v>
      </c>
      <c r="P28" s="82">
        <v>0</v>
      </c>
      <c r="Q28" s="82"/>
      <c r="S28" s="9">
        <v>4018453750</v>
      </c>
      <c r="U28" s="9">
        <f t="shared" si="1"/>
        <v>4018453750</v>
      </c>
      <c r="W28" s="38">
        <f>U28/درآمد!$F$13</f>
        <v>1.4646381697888837E-4</v>
      </c>
    </row>
    <row r="29" spans="1:23" ht="21.75" customHeight="1">
      <c r="A29" s="85" t="s">
        <v>260</v>
      </c>
      <c r="B29" s="85"/>
      <c r="D29" s="9">
        <v>0</v>
      </c>
      <c r="F29" s="9">
        <v>0</v>
      </c>
      <c r="H29" s="9">
        <v>0</v>
      </c>
      <c r="J29" s="9">
        <f t="shared" si="0"/>
        <v>0</v>
      </c>
      <c r="L29" s="38">
        <f>J29/درآمد!$F$13</f>
        <v>0</v>
      </c>
      <c r="N29" s="9">
        <v>0</v>
      </c>
      <c r="P29" s="82">
        <v>0</v>
      </c>
      <c r="Q29" s="82"/>
      <c r="S29" s="9">
        <v>2731021875</v>
      </c>
      <c r="U29" s="9">
        <f t="shared" si="1"/>
        <v>2731021875</v>
      </c>
      <c r="W29" s="38">
        <f>U29/درآمد!$F$13</f>
        <v>9.9539751593592576E-5</v>
      </c>
    </row>
    <row r="30" spans="1:23" ht="21.75" customHeight="1">
      <c r="A30" s="85" t="s">
        <v>261</v>
      </c>
      <c r="B30" s="85"/>
      <c r="D30" s="9">
        <v>0</v>
      </c>
      <c r="F30" s="9">
        <v>0</v>
      </c>
      <c r="H30" s="9">
        <v>0</v>
      </c>
      <c r="J30" s="9">
        <f t="shared" si="0"/>
        <v>0</v>
      </c>
      <c r="L30" s="38">
        <f>J30/درآمد!$F$13</f>
        <v>0</v>
      </c>
      <c r="N30" s="9">
        <v>0</v>
      </c>
      <c r="P30" s="82">
        <v>0</v>
      </c>
      <c r="Q30" s="82"/>
      <c r="S30" s="9">
        <v>3134510744</v>
      </c>
      <c r="U30" s="9">
        <f t="shared" si="1"/>
        <v>3134510744</v>
      </c>
      <c r="W30" s="38">
        <f>U30/درآمد!$F$13</f>
        <v>1.1424603503961573E-4</v>
      </c>
    </row>
    <row r="31" spans="1:23" ht="21.75" customHeight="1">
      <c r="A31" s="85" t="s">
        <v>262</v>
      </c>
      <c r="B31" s="85"/>
      <c r="D31" s="9">
        <v>0</v>
      </c>
      <c r="F31" s="9">
        <v>0</v>
      </c>
      <c r="H31" s="9">
        <v>0</v>
      </c>
      <c r="J31" s="9">
        <f t="shared" si="0"/>
        <v>0</v>
      </c>
      <c r="L31" s="38">
        <f>J31/درآمد!$F$13</f>
        <v>0</v>
      </c>
      <c r="N31" s="9">
        <v>0</v>
      </c>
      <c r="P31" s="82">
        <v>0</v>
      </c>
      <c r="Q31" s="82"/>
      <c r="S31" s="9">
        <v>-285625000</v>
      </c>
      <c r="U31" s="9">
        <f t="shared" si="1"/>
        <v>-285625000</v>
      </c>
      <c r="W31" s="38">
        <f>U31/درآمد!$F$13</f>
        <v>-1.0410404182104869E-5</v>
      </c>
    </row>
    <row r="32" spans="1:23" ht="21.75" customHeight="1">
      <c r="A32" s="85" t="s">
        <v>263</v>
      </c>
      <c r="B32" s="85"/>
      <c r="D32" s="9">
        <v>0</v>
      </c>
      <c r="F32" s="9">
        <v>0</v>
      </c>
      <c r="H32" s="9">
        <v>0</v>
      </c>
      <c r="J32" s="9">
        <f t="shared" si="0"/>
        <v>0</v>
      </c>
      <c r="L32" s="38">
        <f>J32/درآمد!$F$13</f>
        <v>0</v>
      </c>
      <c r="N32" s="9">
        <v>0</v>
      </c>
      <c r="P32" s="82">
        <v>0</v>
      </c>
      <c r="Q32" s="82"/>
      <c r="S32" s="9">
        <v>5896800000</v>
      </c>
      <c r="U32" s="9">
        <f t="shared" si="1"/>
        <v>5896800000</v>
      </c>
      <c r="W32" s="38">
        <f>U32/درآمد!$F$13</f>
        <v>2.1492541402550895E-4</v>
      </c>
    </row>
    <row r="33" spans="1:23" ht="21.75" customHeight="1">
      <c r="A33" s="85" t="s">
        <v>77</v>
      </c>
      <c r="B33" s="85"/>
      <c r="D33" s="9">
        <v>0</v>
      </c>
      <c r="F33" s="9">
        <v>-10829000000</v>
      </c>
      <c r="H33" s="9">
        <v>0</v>
      </c>
      <c r="J33" s="9">
        <f t="shared" si="0"/>
        <v>-10829000000</v>
      </c>
      <c r="L33" s="38">
        <f>J33/درآمد!$F$13</f>
        <v>-3.9469327575672165E-4</v>
      </c>
      <c r="N33" s="9">
        <v>0</v>
      </c>
      <c r="P33" s="82">
        <v>63732382563</v>
      </c>
      <c r="Q33" s="82"/>
      <c r="S33" s="9">
        <v>13855540826</v>
      </c>
      <c r="U33" s="9">
        <f t="shared" si="1"/>
        <v>77587923389</v>
      </c>
      <c r="W33" s="38">
        <f>U33/درآمد!$F$13</f>
        <v>2.8279094691629858E-3</v>
      </c>
    </row>
    <row r="34" spans="1:23" ht="21.75" customHeight="1">
      <c r="A34" s="85" t="s">
        <v>264</v>
      </c>
      <c r="B34" s="85"/>
      <c r="D34" s="9">
        <v>0</v>
      </c>
      <c r="F34" s="9">
        <v>0</v>
      </c>
      <c r="H34" s="9">
        <v>0</v>
      </c>
      <c r="J34" s="9">
        <f t="shared" si="0"/>
        <v>0</v>
      </c>
      <c r="L34" s="38">
        <f>J34/درآمد!$F$13</f>
        <v>0</v>
      </c>
      <c r="N34" s="9">
        <v>0</v>
      </c>
      <c r="P34" s="82">
        <v>0</v>
      </c>
      <c r="Q34" s="82"/>
      <c r="S34" s="9">
        <v>-2968222500</v>
      </c>
      <c r="U34" s="9">
        <f t="shared" si="1"/>
        <v>-2968222500</v>
      </c>
      <c r="W34" s="38">
        <f>U34/درآمد!$F$13</f>
        <v>-1.0818519361896812E-4</v>
      </c>
    </row>
    <row r="35" spans="1:23" ht="21.75" customHeight="1">
      <c r="A35" s="85" t="s">
        <v>65</v>
      </c>
      <c r="B35" s="85"/>
      <c r="D35" s="9">
        <v>0</v>
      </c>
      <c r="F35" s="9">
        <v>-1059812512</v>
      </c>
      <c r="H35" s="9">
        <v>0</v>
      </c>
      <c r="J35" s="9">
        <f t="shared" si="0"/>
        <v>-1059812512</v>
      </c>
      <c r="L35" s="38">
        <f>J35/درآمد!$F$13</f>
        <v>-3.8627839324890562E-5</v>
      </c>
      <c r="N35" s="9">
        <v>0</v>
      </c>
      <c r="P35" s="82">
        <v>507741317</v>
      </c>
      <c r="Q35" s="82"/>
      <c r="S35" s="9">
        <v>0</v>
      </c>
      <c r="U35" s="9">
        <f t="shared" si="1"/>
        <v>507741317</v>
      </c>
      <c r="W35" s="38">
        <f>U35/درآمد!$F$13</f>
        <v>1.8506056297327733E-5</v>
      </c>
    </row>
    <row r="36" spans="1:23" ht="21.75" customHeight="1">
      <c r="A36" s="85" t="s">
        <v>80</v>
      </c>
      <c r="B36" s="85"/>
      <c r="D36" s="9">
        <v>0</v>
      </c>
      <c r="F36" s="9">
        <v>-3949772750</v>
      </c>
      <c r="H36" s="9">
        <v>0</v>
      </c>
      <c r="J36" s="9">
        <f t="shared" si="0"/>
        <v>-3949772750</v>
      </c>
      <c r="L36" s="38">
        <f>J36/درآمد!$F$13</f>
        <v>-1.4396054531278372E-4</v>
      </c>
      <c r="N36" s="9">
        <v>0</v>
      </c>
      <c r="P36" s="82">
        <v>41097875105</v>
      </c>
      <c r="Q36" s="82"/>
      <c r="S36" s="9">
        <v>0</v>
      </c>
      <c r="U36" s="9">
        <f t="shared" si="1"/>
        <v>41097875105</v>
      </c>
      <c r="W36" s="38">
        <f>U36/درآمد!$F$13</f>
        <v>1.4979273203281072E-3</v>
      </c>
    </row>
    <row r="37" spans="1:23" ht="21.75" customHeight="1">
      <c r="A37" s="85" t="s">
        <v>265</v>
      </c>
      <c r="B37" s="85"/>
      <c r="D37" s="9">
        <v>0</v>
      </c>
      <c r="F37" s="9">
        <v>-727960000</v>
      </c>
      <c r="H37" s="9">
        <v>0</v>
      </c>
      <c r="J37" s="9">
        <f t="shared" si="0"/>
        <v>-727960000</v>
      </c>
      <c r="L37" s="38">
        <f>J37/درآمد!$F$13</f>
        <v>-2.6532543819361263E-5</v>
      </c>
      <c r="N37" s="9">
        <v>0</v>
      </c>
      <c r="P37" s="82">
        <v>4865800000</v>
      </c>
      <c r="Q37" s="82"/>
      <c r="S37" s="9">
        <v>0</v>
      </c>
      <c r="U37" s="9">
        <f t="shared" si="1"/>
        <v>4865800000</v>
      </c>
      <c r="W37" s="38">
        <f>U37/درآمد!$F$13</f>
        <v>1.7734772750734661E-4</v>
      </c>
    </row>
    <row r="38" spans="1:23" ht="21.75" customHeight="1">
      <c r="A38" s="85" t="s">
        <v>78</v>
      </c>
      <c r="B38" s="85"/>
      <c r="D38" s="9">
        <v>0</v>
      </c>
      <c r="F38" s="9">
        <f>6037256448</f>
        <v>6037256448</v>
      </c>
      <c r="H38" s="9">
        <v>0</v>
      </c>
      <c r="J38" s="9">
        <f t="shared" si="0"/>
        <v>6037256448</v>
      </c>
      <c r="L38" s="38">
        <f>J38/درآمد!$F$13</f>
        <v>2.2004474319369378E-4</v>
      </c>
      <c r="N38" s="9">
        <v>11781715104</v>
      </c>
      <c r="P38" s="82">
        <v>58597957008</v>
      </c>
      <c r="Q38" s="82"/>
      <c r="S38" s="9">
        <v>0</v>
      </c>
      <c r="U38" s="9">
        <f>S38+P38+N38</f>
        <v>70379672112</v>
      </c>
      <c r="W38" s="38">
        <f>U38/درآمد!$F$13</f>
        <v>2.5651845352820456E-3</v>
      </c>
    </row>
    <row r="39" spans="1:23" ht="21.75" customHeight="1">
      <c r="A39" s="85" t="s">
        <v>63</v>
      </c>
      <c r="B39" s="85"/>
      <c r="D39" s="9">
        <v>0</v>
      </c>
      <c r="F39" s="9">
        <v>-4474684500</v>
      </c>
      <c r="H39" s="9">
        <v>0</v>
      </c>
      <c r="J39" s="9">
        <f t="shared" si="0"/>
        <v>-4474684500</v>
      </c>
      <c r="L39" s="38">
        <f>J39/درآمد!$F$13</f>
        <v>-1.6309242619658585E-4</v>
      </c>
      <c r="N39" s="9">
        <v>0</v>
      </c>
      <c r="P39" s="82">
        <v>11786814003</v>
      </c>
      <c r="Q39" s="82"/>
      <c r="S39" s="9">
        <v>0</v>
      </c>
      <c r="U39" s="9">
        <f t="shared" si="1"/>
        <v>11786814003</v>
      </c>
      <c r="W39" s="38">
        <f>U39/درآمد!$F$13</f>
        <v>4.2960349335850653E-4</v>
      </c>
    </row>
    <row r="40" spans="1:23" ht="21.75" customHeight="1">
      <c r="A40" s="85" t="s">
        <v>68</v>
      </c>
      <c r="B40" s="85"/>
      <c r="D40" s="9">
        <v>0</v>
      </c>
      <c r="F40" s="9">
        <v>-449603528</v>
      </c>
      <c r="H40" s="9">
        <v>0</v>
      </c>
      <c r="J40" s="9">
        <f t="shared" si="0"/>
        <v>-449603528</v>
      </c>
      <c r="L40" s="38">
        <f>J40/درآمد!$F$13</f>
        <v>-1.6387061525357736E-5</v>
      </c>
      <c r="N40" s="9">
        <v>0</v>
      </c>
      <c r="P40" s="82">
        <v>2675822507</v>
      </c>
      <c r="Q40" s="82"/>
      <c r="S40" s="9">
        <v>0</v>
      </c>
      <c r="U40" s="9">
        <f t="shared" si="1"/>
        <v>2675822507</v>
      </c>
      <c r="W40" s="38">
        <f>U40/درآمد!$F$13</f>
        <v>9.7527855815993474E-5</v>
      </c>
    </row>
    <row r="41" spans="1:23" ht="21.75" customHeight="1">
      <c r="A41" s="85" t="s">
        <v>74</v>
      </c>
      <c r="B41" s="85"/>
      <c r="D41" s="9">
        <v>0</v>
      </c>
      <c r="F41" s="9">
        <v>-7083670000</v>
      </c>
      <c r="H41" s="9">
        <v>0</v>
      </c>
      <c r="J41" s="9">
        <f t="shared" si="0"/>
        <v>-7083670000</v>
      </c>
      <c r="L41" s="38">
        <f>J41/درآمد!$F$13</f>
        <v>-2.5818421984297873E-4</v>
      </c>
      <c r="N41" s="9">
        <v>0</v>
      </c>
      <c r="P41" s="82">
        <v>33625100000</v>
      </c>
      <c r="Q41" s="82"/>
      <c r="S41" s="9">
        <v>0</v>
      </c>
      <c r="U41" s="9">
        <f t="shared" si="1"/>
        <v>33625100000</v>
      </c>
      <c r="W41" s="38">
        <f>U41/درآمد!$F$13</f>
        <v>1.2255610736584487E-3</v>
      </c>
    </row>
    <row r="42" spans="1:23" ht="21.75" customHeight="1">
      <c r="A42" s="85" t="s">
        <v>70</v>
      </c>
      <c r="B42" s="85"/>
      <c r="D42" s="9">
        <v>0</v>
      </c>
      <c r="F42" s="9">
        <v>-1197240000</v>
      </c>
      <c r="H42" s="9">
        <v>0</v>
      </c>
      <c r="J42" s="9">
        <f t="shared" si="0"/>
        <v>-1197240000</v>
      </c>
      <c r="L42" s="38">
        <f>J42/درآمد!$F$13</f>
        <v>-4.3636769550925981E-5</v>
      </c>
      <c r="N42" s="9">
        <v>0</v>
      </c>
      <c r="P42" s="82">
        <v>-1619665000</v>
      </c>
      <c r="Q42" s="82"/>
      <c r="S42" s="9">
        <v>0</v>
      </c>
      <c r="U42" s="9">
        <f t="shared" si="1"/>
        <v>-1619665000</v>
      </c>
      <c r="W42" s="38">
        <f>U42/درآمد!$F$13</f>
        <v>-5.9033233399068297E-5</v>
      </c>
    </row>
    <row r="43" spans="1:23" ht="21.75" customHeight="1">
      <c r="A43" s="85" t="s">
        <v>72</v>
      </c>
      <c r="B43" s="85"/>
      <c r="D43" s="9">
        <v>0</v>
      </c>
      <c r="F43" s="9">
        <v>-1321952500</v>
      </c>
      <c r="H43" s="9">
        <v>0</v>
      </c>
      <c r="J43" s="9">
        <f t="shared" si="0"/>
        <v>-1321952500</v>
      </c>
      <c r="L43" s="38">
        <f>J43/درآمد!$F$13</f>
        <v>-4.8182266379147439E-5</v>
      </c>
      <c r="N43" s="9">
        <v>0</v>
      </c>
      <c r="P43" s="82">
        <v>-3729177000</v>
      </c>
      <c r="Q43" s="82"/>
      <c r="S43" s="9">
        <v>0</v>
      </c>
      <c r="U43" s="9">
        <f t="shared" si="1"/>
        <v>-3729177000</v>
      </c>
      <c r="W43" s="38">
        <f>U43/درآمد!$F$13</f>
        <v>-1.3592031452642201E-4</v>
      </c>
    </row>
    <row r="44" spans="1:23" ht="21.75" customHeight="1">
      <c r="A44" s="85" t="s">
        <v>73</v>
      </c>
      <c r="B44" s="85"/>
      <c r="D44" s="9">
        <v>0</v>
      </c>
      <c r="F44" s="9">
        <v>1363276688</v>
      </c>
      <c r="H44" s="9">
        <v>0</v>
      </c>
      <c r="J44" s="9">
        <f t="shared" si="0"/>
        <v>1363276688</v>
      </c>
      <c r="L44" s="38">
        <f>J44/درآمد!$F$13</f>
        <v>4.9688442307645604E-5</v>
      </c>
      <c r="N44" s="9">
        <v>0</v>
      </c>
      <c r="P44" s="82">
        <v>12269562834</v>
      </c>
      <c r="Q44" s="82"/>
      <c r="S44" s="9">
        <v>0</v>
      </c>
      <c r="U44" s="9">
        <f t="shared" si="1"/>
        <v>12269562834</v>
      </c>
      <c r="W44" s="38">
        <f>U44/درآمد!$F$13</f>
        <v>4.4719862841023042E-4</v>
      </c>
    </row>
    <row r="45" spans="1:23" ht="21.75" customHeight="1">
      <c r="A45" s="85" t="s">
        <v>75</v>
      </c>
      <c r="B45" s="85"/>
      <c r="D45" s="9">
        <v>0</v>
      </c>
      <c r="F45" s="9">
        <v>-1792866900</v>
      </c>
      <c r="H45" s="9">
        <v>0</v>
      </c>
      <c r="J45" s="9">
        <f t="shared" si="0"/>
        <v>-1792866900</v>
      </c>
      <c r="L45" s="38">
        <f>J45/درآمد!$F$13</f>
        <v>-6.534606240251166E-5</v>
      </c>
      <c r="N45" s="9">
        <v>0</v>
      </c>
      <c r="P45" s="82">
        <v>-1929216900</v>
      </c>
      <c r="Q45" s="82"/>
      <c r="S45" s="9">
        <v>0</v>
      </c>
      <c r="U45" s="9">
        <f t="shared" si="1"/>
        <v>-1929216900</v>
      </c>
      <c r="W45" s="38">
        <f>U45/درآمد!$F$13</f>
        <v>-7.0315720556489767E-5</v>
      </c>
    </row>
    <row r="46" spans="1:23" ht="21.75" customHeight="1">
      <c r="A46" s="85" t="s">
        <v>67</v>
      </c>
      <c r="B46" s="85"/>
      <c r="D46" s="9">
        <v>0</v>
      </c>
      <c r="F46" s="9">
        <v>-134689500</v>
      </c>
      <c r="H46" s="9">
        <v>0</v>
      </c>
      <c r="J46" s="9">
        <f t="shared" si="0"/>
        <v>-134689500</v>
      </c>
      <c r="L46" s="38">
        <f>J46/درآمد!$F$13</f>
        <v>-4.9091365744791725E-6</v>
      </c>
      <c r="N46" s="9">
        <v>0</v>
      </c>
      <c r="P46" s="82">
        <v>-361939500</v>
      </c>
      <c r="Q46" s="82"/>
      <c r="S46" s="9">
        <v>0</v>
      </c>
      <c r="U46" s="9">
        <f t="shared" si="1"/>
        <v>-361939500</v>
      </c>
      <c r="W46" s="38">
        <f>U46/درآمد!$F$13</f>
        <v>-1.3191900164442697E-5</v>
      </c>
    </row>
    <row r="47" spans="1:23" ht="21.75" customHeight="1">
      <c r="A47" s="81" t="s">
        <v>76</v>
      </c>
      <c r="B47" s="81"/>
      <c r="D47" s="13">
        <v>0</v>
      </c>
      <c r="F47" s="13">
        <v>0</v>
      </c>
      <c r="H47" s="13">
        <v>0</v>
      </c>
      <c r="J47" s="46">
        <f t="shared" si="0"/>
        <v>0</v>
      </c>
      <c r="L47" s="40">
        <f>J47/درآمد!$F$13</f>
        <v>0</v>
      </c>
      <c r="N47" s="13">
        <v>0</v>
      </c>
      <c r="P47" s="99">
        <v>-207879934</v>
      </c>
      <c r="Q47" s="99"/>
      <c r="S47" s="13">
        <v>0</v>
      </c>
      <c r="U47" s="46">
        <f t="shared" si="1"/>
        <v>-207879934</v>
      </c>
      <c r="W47" s="40">
        <f>U47/درآمد!$F$13</f>
        <v>-7.5767672097655467E-6</v>
      </c>
    </row>
    <row r="48" spans="1:23" ht="21.75" customHeight="1" thickBot="1">
      <c r="A48" s="84" t="s">
        <v>32</v>
      </c>
      <c r="B48" s="84"/>
      <c r="D48" s="16">
        <v>0</v>
      </c>
      <c r="F48" s="16">
        <f>SUM(F9:F47)</f>
        <v>-307422657153</v>
      </c>
      <c r="H48" s="16">
        <f>SUM(H9:H47)</f>
        <v>66397631890</v>
      </c>
      <c r="J48" s="47">
        <f>SUM(J9:J47)</f>
        <v>-241025025263</v>
      </c>
      <c r="L48" s="42">
        <f>SUM(L9:L47)</f>
        <v>-8.7848330187829012E-3</v>
      </c>
      <c r="N48" s="16">
        <f>SUM(N9:N47)</f>
        <v>11781715104</v>
      </c>
      <c r="P48" s="100">
        <f>SUM(P9:Q47)</f>
        <v>937563597237</v>
      </c>
      <c r="Q48" s="100"/>
      <c r="S48" s="16">
        <f>SUM(S9:S47)</f>
        <v>1279201046373</v>
      </c>
      <c r="U48" s="47">
        <f>SUM(U9:U47)</f>
        <v>2228546358714</v>
      </c>
      <c r="W48" s="42">
        <f>SUM(W9:W47)</f>
        <v>8.1225622171626474E-2</v>
      </c>
    </row>
    <row r="49" ht="13.5" thickTop="1"/>
  </sheetData>
  <mergeCells count="9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61"/>
  <sheetViews>
    <sheetView rightToLeft="1" workbookViewId="0">
      <selection activeCell="N55" sqref="N55"/>
    </sheetView>
  </sheetViews>
  <sheetFormatPr defaultRowHeight="12.75"/>
  <cols>
    <col min="1" max="1" width="6.7109375" bestFit="1" customWidth="1"/>
    <col min="2" max="2" width="25.85546875" customWidth="1"/>
    <col min="3" max="3" width="1.28515625" customWidth="1"/>
    <col min="4" max="4" width="17.7109375" style="24" customWidth="1"/>
    <col min="5" max="5" width="1.28515625" style="24" customWidth="1"/>
    <col min="6" max="6" width="18.42578125" style="24" customWidth="1"/>
    <col min="7" max="7" width="1.28515625" style="24" customWidth="1"/>
    <col min="8" max="8" width="18.42578125" style="24" customWidth="1"/>
    <col min="9" max="9" width="1.28515625" style="24" customWidth="1"/>
    <col min="10" max="10" width="17.85546875" style="24" customWidth="1"/>
    <col min="11" max="11" width="1.28515625" style="24" customWidth="1"/>
    <col min="12" max="12" width="20.85546875" style="24" bestFit="1" customWidth="1"/>
    <col min="13" max="13" width="1.7109375" style="24" customWidth="1"/>
    <col min="14" max="14" width="18.85546875" style="24" bestFit="1" customWidth="1"/>
    <col min="15" max="15" width="1.28515625" style="24" customWidth="1"/>
    <col min="16" max="16" width="18.7109375" style="24" bestFit="1" customWidth="1"/>
    <col min="17" max="17" width="1.28515625" style="24" customWidth="1"/>
    <col min="18" max="18" width="18.5703125" style="24" bestFit="1" customWidth="1"/>
    <col min="19" max="19" width="1.28515625" style="24" customWidth="1"/>
    <col min="20" max="20" width="19" style="24" bestFit="1" customWidth="1"/>
    <col min="21" max="21" width="2.140625" bestFit="1" customWidth="1"/>
    <col min="23" max="23" width="16.140625" bestFit="1" customWidth="1"/>
    <col min="25" max="25" width="7" bestFit="1" customWidth="1"/>
  </cols>
  <sheetData>
    <row r="1" spans="1:20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ht="14.45" customHeight="1"/>
    <row r="5" spans="1:20" ht="14.45" customHeight="1">
      <c r="A5" s="1" t="s">
        <v>266</v>
      </c>
      <c r="B5" s="90" t="s">
        <v>267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</row>
    <row r="6" spans="1:20" ht="14.45" customHeight="1">
      <c r="D6" s="86" t="s">
        <v>221</v>
      </c>
      <c r="E6" s="86"/>
      <c r="F6" s="86"/>
      <c r="G6" s="86"/>
      <c r="H6" s="86"/>
      <c r="I6" s="86"/>
      <c r="J6" s="86"/>
      <c r="K6" s="68"/>
      <c r="L6" s="68"/>
      <c r="M6" s="68"/>
      <c r="N6" s="86" t="s">
        <v>222</v>
      </c>
      <c r="O6" s="86"/>
      <c r="P6" s="86"/>
      <c r="Q6" s="86"/>
      <c r="R6" s="86"/>
      <c r="S6" s="86"/>
      <c r="T6" s="86"/>
    </row>
    <row r="7" spans="1:20" ht="14.45" customHeight="1">
      <c r="D7" s="27"/>
      <c r="E7" s="27"/>
      <c r="F7" s="27"/>
      <c r="G7" s="27"/>
      <c r="H7" s="27"/>
      <c r="I7" s="27"/>
      <c r="J7" s="27"/>
      <c r="N7" s="27"/>
      <c r="O7" s="27"/>
      <c r="P7" s="27"/>
      <c r="Q7" s="27"/>
      <c r="R7" s="27"/>
      <c r="S7" s="27"/>
      <c r="T7" s="27"/>
    </row>
    <row r="8" spans="1:20" ht="14.45" customHeight="1">
      <c r="A8" s="86" t="s">
        <v>268</v>
      </c>
      <c r="B8" s="86"/>
      <c r="D8" s="2" t="s">
        <v>269</v>
      </c>
      <c r="F8" s="2" t="s">
        <v>225</v>
      </c>
      <c r="H8" s="2" t="s">
        <v>226</v>
      </c>
      <c r="J8" s="20" t="s">
        <v>32</v>
      </c>
      <c r="L8" s="20" t="s">
        <v>384</v>
      </c>
      <c r="M8" s="66"/>
      <c r="N8" s="2" t="s">
        <v>269</v>
      </c>
      <c r="P8" s="2" t="s">
        <v>225</v>
      </c>
      <c r="R8" s="2" t="s">
        <v>226</v>
      </c>
      <c r="T8" s="20" t="s">
        <v>32</v>
      </c>
    </row>
    <row r="9" spans="1:20" ht="21.75" customHeight="1">
      <c r="A9" s="87" t="s">
        <v>160</v>
      </c>
      <c r="B9" s="87"/>
      <c r="D9" s="30">
        <v>1042364256316</v>
      </c>
      <c r="F9" s="30">
        <v>-1560030175634</v>
      </c>
      <c r="H9" s="30">
        <v>-130919042422</v>
      </c>
      <c r="J9" s="34">
        <f>D9+F9+H9</f>
        <v>-648584961740</v>
      </c>
      <c r="L9" s="67">
        <v>0</v>
      </c>
      <c r="N9" s="30">
        <v>1042364256316</v>
      </c>
      <c r="P9" s="30">
        <v>-1560030175634</v>
      </c>
      <c r="R9" s="30">
        <v>-130919042422</v>
      </c>
      <c r="T9" s="34">
        <f>R9+P9+N9+L9</f>
        <v>-648584961740</v>
      </c>
    </row>
    <row r="10" spans="1:20" ht="21.75" customHeight="1">
      <c r="A10" s="85" t="s">
        <v>116</v>
      </c>
      <c r="B10" s="85"/>
      <c r="D10" s="34">
        <v>664169535894</v>
      </c>
      <c r="F10" s="34">
        <v>-321348202739</v>
      </c>
      <c r="H10" s="34">
        <v>-909938608322</v>
      </c>
      <c r="J10" s="34">
        <f t="shared" ref="J10:J53" si="0">D10+F10+H10</f>
        <v>-567117275167</v>
      </c>
      <c r="L10" s="34">
        <v>0</v>
      </c>
      <c r="N10" s="34">
        <v>4264122312483</v>
      </c>
      <c r="P10" s="34">
        <v>0</v>
      </c>
      <c r="R10" s="34">
        <v>-1011543471289</v>
      </c>
      <c r="T10" s="34">
        <f>R10+P10+N10+L10</f>
        <v>3252578841194</v>
      </c>
    </row>
    <row r="11" spans="1:20" ht="21.75" customHeight="1">
      <c r="A11" s="85" t="s">
        <v>270</v>
      </c>
      <c r="B11" s="85"/>
      <c r="D11" s="34">
        <v>0</v>
      </c>
      <c r="F11" s="34">
        <v>0</v>
      </c>
      <c r="H11" s="34">
        <v>0</v>
      </c>
      <c r="J11" s="34">
        <f t="shared" si="0"/>
        <v>0</v>
      </c>
      <c r="L11" s="34">
        <v>0</v>
      </c>
      <c r="N11" s="34">
        <v>11689983445</v>
      </c>
      <c r="P11" s="34">
        <v>0</v>
      </c>
      <c r="R11" s="34">
        <v>63437500</v>
      </c>
      <c r="T11" s="34">
        <f t="shared" ref="T11:T53" si="1">R11+P11+N11+L11</f>
        <v>11753420945</v>
      </c>
    </row>
    <row r="12" spans="1:20" ht="21.75" customHeight="1">
      <c r="A12" s="85" t="s">
        <v>271</v>
      </c>
      <c r="B12" s="85"/>
      <c r="D12" s="34">
        <v>0</v>
      </c>
      <c r="F12" s="34">
        <v>0</v>
      </c>
      <c r="H12" s="34">
        <v>0</v>
      </c>
      <c r="J12" s="34">
        <f t="shared" si="0"/>
        <v>0</v>
      </c>
      <c r="L12" s="34">
        <v>0</v>
      </c>
      <c r="N12" s="34">
        <v>0</v>
      </c>
      <c r="P12" s="34">
        <v>0</v>
      </c>
      <c r="R12" s="34">
        <v>123019378125</v>
      </c>
      <c r="T12" s="34">
        <f t="shared" si="1"/>
        <v>123019378125</v>
      </c>
    </row>
    <row r="13" spans="1:20" ht="21.75" customHeight="1">
      <c r="A13" s="85" t="s">
        <v>272</v>
      </c>
      <c r="B13" s="85"/>
      <c r="D13" s="34">
        <v>0</v>
      </c>
      <c r="F13" s="34">
        <v>0</v>
      </c>
      <c r="H13" s="34">
        <v>0</v>
      </c>
      <c r="J13" s="34">
        <f t="shared" si="0"/>
        <v>0</v>
      </c>
      <c r="L13" s="34">
        <v>0</v>
      </c>
      <c r="N13" s="34">
        <v>0</v>
      </c>
      <c r="P13" s="34">
        <v>0</v>
      </c>
      <c r="R13" s="34">
        <v>262664616693</v>
      </c>
      <c r="T13" s="34">
        <f t="shared" si="1"/>
        <v>262664616693</v>
      </c>
    </row>
    <row r="14" spans="1:20" ht="21.75" customHeight="1">
      <c r="A14" s="85" t="s">
        <v>273</v>
      </c>
      <c r="B14" s="85"/>
      <c r="D14" s="34">
        <v>0</v>
      </c>
      <c r="F14" s="34">
        <v>0</v>
      </c>
      <c r="H14" s="34">
        <v>0</v>
      </c>
      <c r="J14" s="34">
        <f t="shared" si="0"/>
        <v>0</v>
      </c>
      <c r="L14" s="34">
        <v>0</v>
      </c>
      <c r="N14" s="34">
        <v>51868267977</v>
      </c>
      <c r="P14" s="34">
        <v>0</v>
      </c>
      <c r="R14" s="34">
        <v>7790126584</v>
      </c>
      <c r="T14" s="34">
        <f t="shared" si="1"/>
        <v>59658394561</v>
      </c>
    </row>
    <row r="15" spans="1:20" ht="21.75" customHeight="1">
      <c r="A15" s="85" t="s">
        <v>274</v>
      </c>
      <c r="B15" s="85"/>
      <c r="D15" s="34">
        <v>0</v>
      </c>
      <c r="F15" s="34">
        <v>0</v>
      </c>
      <c r="H15" s="34">
        <v>0</v>
      </c>
      <c r="J15" s="34">
        <f t="shared" si="0"/>
        <v>0</v>
      </c>
      <c r="L15" s="34">
        <v>0</v>
      </c>
      <c r="N15" s="34">
        <v>17506126473</v>
      </c>
      <c r="P15" s="34">
        <v>0</v>
      </c>
      <c r="R15" s="34">
        <v>-49267345062</v>
      </c>
      <c r="T15" s="34">
        <f t="shared" si="1"/>
        <v>-31761218589</v>
      </c>
    </row>
    <row r="16" spans="1:20" ht="21.75" customHeight="1">
      <c r="A16" s="85" t="s">
        <v>275</v>
      </c>
      <c r="B16" s="85"/>
      <c r="D16" s="34">
        <v>0</v>
      </c>
      <c r="F16" s="34">
        <v>0</v>
      </c>
      <c r="H16" s="34">
        <v>0</v>
      </c>
      <c r="J16" s="34">
        <f t="shared" si="0"/>
        <v>0</v>
      </c>
      <c r="L16" s="34">
        <v>0</v>
      </c>
      <c r="N16" s="34">
        <v>37404751821</v>
      </c>
      <c r="P16" s="34">
        <v>0</v>
      </c>
      <c r="R16" s="34">
        <v>14278694375</v>
      </c>
      <c r="T16" s="34">
        <f t="shared" si="1"/>
        <v>51683446196</v>
      </c>
    </row>
    <row r="17" spans="1:20" ht="21.75" customHeight="1">
      <c r="A17" s="85" t="s">
        <v>276</v>
      </c>
      <c r="B17" s="85"/>
      <c r="D17" s="34">
        <v>0</v>
      </c>
      <c r="F17" s="34">
        <v>0</v>
      </c>
      <c r="H17" s="34">
        <v>0</v>
      </c>
      <c r="J17" s="34">
        <f t="shared" si="0"/>
        <v>0</v>
      </c>
      <c r="L17" s="34">
        <v>0</v>
      </c>
      <c r="N17" s="34">
        <v>126195632528</v>
      </c>
      <c r="P17" s="34">
        <v>0</v>
      </c>
      <c r="R17" s="34">
        <v>64161849577</v>
      </c>
      <c r="T17" s="34">
        <f t="shared" si="1"/>
        <v>190357482105</v>
      </c>
    </row>
    <row r="18" spans="1:20" ht="21.75" customHeight="1">
      <c r="A18" s="85" t="s">
        <v>277</v>
      </c>
      <c r="B18" s="85"/>
      <c r="D18" s="34">
        <v>0</v>
      </c>
      <c r="F18" s="34">
        <v>0</v>
      </c>
      <c r="H18" s="34">
        <v>0</v>
      </c>
      <c r="J18" s="34">
        <f t="shared" si="0"/>
        <v>0</v>
      </c>
      <c r="L18" s="34">
        <v>0</v>
      </c>
      <c r="N18" s="34">
        <v>200647270207</v>
      </c>
      <c r="P18" s="34">
        <v>0</v>
      </c>
      <c r="R18" s="34">
        <v>181250000</v>
      </c>
      <c r="T18" s="34">
        <f t="shared" si="1"/>
        <v>200828520207</v>
      </c>
    </row>
    <row r="19" spans="1:20" ht="21.75" customHeight="1">
      <c r="A19" s="85" t="s">
        <v>278</v>
      </c>
      <c r="B19" s="85"/>
      <c r="D19" s="34">
        <v>0</v>
      </c>
      <c r="F19" s="34">
        <v>0</v>
      </c>
      <c r="H19" s="34">
        <v>0</v>
      </c>
      <c r="J19" s="34">
        <f t="shared" si="0"/>
        <v>0</v>
      </c>
      <c r="L19" s="34">
        <v>0</v>
      </c>
      <c r="N19" s="34">
        <v>0</v>
      </c>
      <c r="P19" s="34">
        <v>0</v>
      </c>
      <c r="R19" s="34">
        <v>29047761302</v>
      </c>
      <c r="T19" s="34">
        <f t="shared" si="1"/>
        <v>29047761302</v>
      </c>
    </row>
    <row r="20" spans="1:20" ht="21.75" customHeight="1">
      <c r="A20" s="85" t="s">
        <v>152</v>
      </c>
      <c r="B20" s="85"/>
      <c r="D20" s="34">
        <v>13621196950</v>
      </c>
      <c r="F20" s="34">
        <v>0</v>
      </c>
      <c r="H20" s="34">
        <v>0</v>
      </c>
      <c r="J20" s="34">
        <f t="shared" si="0"/>
        <v>13621196950</v>
      </c>
      <c r="L20" s="34">
        <v>10000000000</v>
      </c>
      <c r="N20" s="34">
        <v>238216235349</v>
      </c>
      <c r="P20" s="34">
        <v>-323531250</v>
      </c>
      <c r="R20" s="34">
        <v>-18720000000</v>
      </c>
      <c r="T20" s="34">
        <f t="shared" si="1"/>
        <v>229172704099</v>
      </c>
    </row>
    <row r="21" spans="1:20" ht="21.75" customHeight="1">
      <c r="A21" s="85" t="s">
        <v>119</v>
      </c>
      <c r="B21" s="85"/>
      <c r="D21" s="34">
        <v>83518080</v>
      </c>
      <c r="F21" s="34">
        <v>-46824525</v>
      </c>
      <c r="H21" s="34">
        <v>0</v>
      </c>
      <c r="J21" s="34">
        <f t="shared" si="0"/>
        <v>36693555</v>
      </c>
      <c r="L21" s="34">
        <v>0</v>
      </c>
      <c r="N21" s="34">
        <v>336679441212</v>
      </c>
      <c r="P21" s="34">
        <v>-306726950</v>
      </c>
      <c r="R21" s="34">
        <v>46808901561</v>
      </c>
      <c r="T21" s="34">
        <f t="shared" si="1"/>
        <v>383181615823</v>
      </c>
    </row>
    <row r="22" spans="1:20" ht="21.75" customHeight="1">
      <c r="A22" s="85" t="s">
        <v>279</v>
      </c>
      <c r="B22" s="85"/>
      <c r="D22" s="34">
        <v>0</v>
      </c>
      <c r="F22" s="34">
        <v>0</v>
      </c>
      <c r="H22" s="34">
        <v>0</v>
      </c>
      <c r="J22" s="34">
        <f t="shared" si="0"/>
        <v>0</v>
      </c>
      <c r="L22" s="34">
        <v>0</v>
      </c>
      <c r="N22" s="34">
        <v>189529133803</v>
      </c>
      <c r="P22" s="34">
        <v>0</v>
      </c>
      <c r="R22" s="34">
        <v>94593612554</v>
      </c>
      <c r="T22" s="34">
        <f t="shared" si="1"/>
        <v>284122746357</v>
      </c>
    </row>
    <row r="23" spans="1:20" ht="21.75" customHeight="1">
      <c r="A23" s="85" t="s">
        <v>280</v>
      </c>
      <c r="B23" s="85"/>
      <c r="D23" s="34">
        <v>0</v>
      </c>
      <c r="F23" s="34">
        <v>0</v>
      </c>
      <c r="H23" s="34">
        <v>0</v>
      </c>
      <c r="J23" s="34">
        <f t="shared" si="0"/>
        <v>0</v>
      </c>
      <c r="L23" s="34">
        <v>0</v>
      </c>
      <c r="N23" s="34">
        <v>144905312993</v>
      </c>
      <c r="P23" s="34">
        <v>0</v>
      </c>
      <c r="R23" s="34">
        <v>217500000</v>
      </c>
      <c r="T23" s="34">
        <f t="shared" si="1"/>
        <v>145122812993</v>
      </c>
    </row>
    <row r="24" spans="1:20" ht="21.75" customHeight="1">
      <c r="A24" s="85" t="s">
        <v>281</v>
      </c>
      <c r="B24" s="85"/>
      <c r="D24" s="34">
        <v>0</v>
      </c>
      <c r="F24" s="34">
        <v>0</v>
      </c>
      <c r="H24" s="34">
        <v>0</v>
      </c>
      <c r="J24" s="34">
        <f t="shared" si="0"/>
        <v>0</v>
      </c>
      <c r="L24" s="34">
        <v>0</v>
      </c>
      <c r="N24" s="34">
        <v>0</v>
      </c>
      <c r="P24" s="34">
        <v>0</v>
      </c>
      <c r="R24" s="34">
        <v>97029939050</v>
      </c>
      <c r="T24" s="34">
        <f t="shared" si="1"/>
        <v>97029939050</v>
      </c>
    </row>
    <row r="25" spans="1:20" ht="21.75" customHeight="1">
      <c r="A25" s="85" t="s">
        <v>282</v>
      </c>
      <c r="B25" s="85"/>
      <c r="D25" s="34">
        <v>0</v>
      </c>
      <c r="F25" s="34">
        <v>0</v>
      </c>
      <c r="H25" s="34">
        <v>0</v>
      </c>
      <c r="J25" s="34">
        <f t="shared" si="0"/>
        <v>0</v>
      </c>
      <c r="L25" s="34">
        <v>0</v>
      </c>
      <c r="N25" s="34">
        <v>0</v>
      </c>
      <c r="P25" s="34">
        <v>0</v>
      </c>
      <c r="R25" s="34">
        <v>39552562500</v>
      </c>
      <c r="T25" s="34">
        <f t="shared" si="1"/>
        <v>39552562500</v>
      </c>
    </row>
    <row r="26" spans="1:20" ht="21.75" customHeight="1">
      <c r="A26" s="85" t="s">
        <v>157</v>
      </c>
      <c r="B26" s="85"/>
      <c r="D26" s="34">
        <v>2205667400</v>
      </c>
      <c r="F26" s="34">
        <v>32021623188</v>
      </c>
      <c r="H26" s="34">
        <v>0</v>
      </c>
      <c r="J26" s="34">
        <f t="shared" si="0"/>
        <v>34227290588</v>
      </c>
      <c r="L26" s="34">
        <v>0</v>
      </c>
      <c r="N26" s="34">
        <v>2205667400</v>
      </c>
      <c r="P26" s="34">
        <v>32021623188</v>
      </c>
      <c r="R26" s="34">
        <v>0</v>
      </c>
      <c r="T26" s="34">
        <f t="shared" si="1"/>
        <v>34227290588</v>
      </c>
    </row>
    <row r="27" spans="1:20" ht="21.75" customHeight="1">
      <c r="A27" s="85" t="s">
        <v>150</v>
      </c>
      <c r="B27" s="85"/>
      <c r="D27" s="34">
        <v>354758155247</v>
      </c>
      <c r="F27" s="34">
        <v>-300684267825</v>
      </c>
      <c r="H27" s="34">
        <v>0</v>
      </c>
      <c r="J27" s="34">
        <f t="shared" si="0"/>
        <v>54073887422</v>
      </c>
      <c r="L27" s="34">
        <v>0</v>
      </c>
      <c r="N27" s="34">
        <v>357300418076</v>
      </c>
      <c r="P27" s="34">
        <v>-301787859614</v>
      </c>
      <c r="R27" s="34">
        <v>0</v>
      </c>
      <c r="T27" s="34">
        <f t="shared" si="1"/>
        <v>55512558462</v>
      </c>
    </row>
    <row r="28" spans="1:20" ht="21.75" customHeight="1">
      <c r="A28" s="85" t="s">
        <v>147</v>
      </c>
      <c r="B28" s="85"/>
      <c r="D28" s="34">
        <v>729974262788</v>
      </c>
      <c r="F28" s="34">
        <v>-827327648847</v>
      </c>
      <c r="H28" s="34">
        <v>0</v>
      </c>
      <c r="J28" s="34">
        <f t="shared" si="0"/>
        <v>-97353386059</v>
      </c>
      <c r="L28" s="34">
        <v>0</v>
      </c>
      <c r="N28" s="34">
        <v>735313268092</v>
      </c>
      <c r="P28" s="34">
        <v>-644097387923</v>
      </c>
      <c r="R28" s="34">
        <v>0</v>
      </c>
      <c r="T28" s="34">
        <f t="shared" si="1"/>
        <v>91215880169</v>
      </c>
    </row>
    <row r="29" spans="1:20" ht="21.75" customHeight="1">
      <c r="A29" s="85" t="s">
        <v>155</v>
      </c>
      <c r="B29" s="85"/>
      <c r="D29" s="34">
        <v>343336913305</v>
      </c>
      <c r="F29" s="34">
        <v>-323861356548</v>
      </c>
      <c r="H29" s="34">
        <v>0</v>
      </c>
      <c r="J29" s="34">
        <f t="shared" si="0"/>
        <v>19475556757</v>
      </c>
      <c r="L29" s="34">
        <v>0</v>
      </c>
      <c r="N29" s="34">
        <v>343336913305</v>
      </c>
      <c r="P29" s="34">
        <v>-323861356548</v>
      </c>
      <c r="R29" s="34">
        <v>0</v>
      </c>
      <c r="T29" s="34">
        <f t="shared" si="1"/>
        <v>19475556757</v>
      </c>
    </row>
    <row r="30" spans="1:20" ht="21.75" customHeight="1">
      <c r="A30" s="85" t="s">
        <v>144</v>
      </c>
      <c r="B30" s="85"/>
      <c r="D30" s="34">
        <v>222686619561</v>
      </c>
      <c r="F30" s="34">
        <v>36866992667</v>
      </c>
      <c r="H30" s="34">
        <v>0</v>
      </c>
      <c r="J30" s="34">
        <f t="shared" si="0"/>
        <v>259553612228</v>
      </c>
      <c r="L30" s="34">
        <v>0</v>
      </c>
      <c r="N30" s="34">
        <v>229708543568</v>
      </c>
      <c r="P30" s="34">
        <v>-96640599830</v>
      </c>
      <c r="R30" s="34">
        <v>0</v>
      </c>
      <c r="T30" s="34">
        <f t="shared" si="1"/>
        <v>133067943738</v>
      </c>
    </row>
    <row r="31" spans="1:20" ht="21.75" customHeight="1">
      <c r="A31" s="85" t="s">
        <v>141</v>
      </c>
      <c r="B31" s="85"/>
      <c r="D31" s="34">
        <v>40967691668</v>
      </c>
      <c r="F31" s="34">
        <v>602658626</v>
      </c>
      <c r="H31" s="34">
        <v>0</v>
      </c>
      <c r="J31" s="34">
        <f t="shared" si="0"/>
        <v>41570350294</v>
      </c>
      <c r="L31" s="34">
        <v>0</v>
      </c>
      <c r="N31" s="34">
        <v>46112610393</v>
      </c>
      <c r="P31" s="34">
        <v>-35456554301</v>
      </c>
      <c r="R31" s="34">
        <v>0</v>
      </c>
      <c r="T31" s="34">
        <f t="shared" si="1"/>
        <v>10656056092</v>
      </c>
    </row>
    <row r="32" spans="1:20" ht="21.75" customHeight="1">
      <c r="A32" s="85" t="s">
        <v>138</v>
      </c>
      <c r="B32" s="85"/>
      <c r="D32" s="34">
        <v>125391757994</v>
      </c>
      <c r="F32" s="34">
        <v>42788869762</v>
      </c>
      <c r="H32" s="34">
        <v>0</v>
      </c>
      <c r="J32" s="34">
        <f t="shared" si="0"/>
        <v>168180627756</v>
      </c>
      <c r="L32" s="34">
        <v>0</v>
      </c>
      <c r="N32" s="34">
        <v>155103967453</v>
      </c>
      <c r="P32" s="34">
        <v>-122322296179</v>
      </c>
      <c r="R32" s="34">
        <v>0</v>
      </c>
      <c r="T32" s="34">
        <f t="shared" si="1"/>
        <v>32781671274</v>
      </c>
    </row>
    <row r="33" spans="1:20" ht="21.75" customHeight="1">
      <c r="A33" s="85" t="s">
        <v>133</v>
      </c>
      <c r="B33" s="85"/>
      <c r="D33" s="34">
        <v>256433015162</v>
      </c>
      <c r="F33" s="34">
        <v>-126755971443</v>
      </c>
      <c r="H33" s="34">
        <v>0</v>
      </c>
      <c r="J33" s="34">
        <f t="shared" si="0"/>
        <v>129677043719</v>
      </c>
      <c r="L33" s="34">
        <v>0</v>
      </c>
      <c r="N33" s="34">
        <v>320211343115</v>
      </c>
      <c r="P33" s="34">
        <v>-222205557855</v>
      </c>
      <c r="R33" s="34">
        <v>0</v>
      </c>
      <c r="T33" s="34">
        <f t="shared" si="1"/>
        <v>98005785260</v>
      </c>
    </row>
    <row r="34" spans="1:20" ht="21.75" customHeight="1">
      <c r="A34" s="85" t="s">
        <v>136</v>
      </c>
      <c r="B34" s="85"/>
      <c r="D34" s="34">
        <v>3142688220111</v>
      </c>
      <c r="F34" s="34">
        <v>-1460906603024</v>
      </c>
      <c r="H34" s="34">
        <v>0</v>
      </c>
      <c r="J34" s="34">
        <f t="shared" si="0"/>
        <v>1681781617087</v>
      </c>
      <c r="L34" s="34">
        <v>0</v>
      </c>
      <c r="N34" s="34">
        <v>3390571210199</v>
      </c>
      <c r="P34" s="34">
        <v>-2376067921527</v>
      </c>
      <c r="R34" s="34">
        <v>0</v>
      </c>
      <c r="T34" s="34">
        <f t="shared" si="1"/>
        <v>1014503288672</v>
      </c>
    </row>
    <row r="35" spans="1:20" ht="21.75" customHeight="1">
      <c r="A35" s="85" t="s">
        <v>130</v>
      </c>
      <c r="B35" s="85"/>
      <c r="D35" s="34">
        <v>146286992722</v>
      </c>
      <c r="F35" s="34">
        <v>-49081468253</v>
      </c>
      <c r="H35" s="34">
        <v>0</v>
      </c>
      <c r="J35" s="34">
        <f t="shared" si="0"/>
        <v>97205524469</v>
      </c>
      <c r="L35" s="34">
        <v>0</v>
      </c>
      <c r="N35" s="34">
        <v>191849372157</v>
      </c>
      <c r="P35" s="34">
        <v>-126127885980</v>
      </c>
      <c r="R35" s="34">
        <v>0</v>
      </c>
      <c r="T35" s="34">
        <f t="shared" si="1"/>
        <v>65721486177</v>
      </c>
    </row>
    <row r="36" spans="1:20" ht="21.75" customHeight="1">
      <c r="A36" s="85" t="s">
        <v>128</v>
      </c>
      <c r="B36" s="85"/>
      <c r="D36" s="34">
        <v>15653318529</v>
      </c>
      <c r="F36" s="34">
        <v>0</v>
      </c>
      <c r="H36" s="34">
        <v>0</v>
      </c>
      <c r="J36" s="34">
        <f t="shared" si="0"/>
        <v>15653318529</v>
      </c>
      <c r="L36" s="34">
        <v>0</v>
      </c>
      <c r="N36" s="34">
        <v>21748090297</v>
      </c>
      <c r="P36" s="34">
        <v>-13628572956</v>
      </c>
      <c r="R36" s="34">
        <v>0</v>
      </c>
      <c r="T36" s="34">
        <f t="shared" si="1"/>
        <v>8119517341</v>
      </c>
    </row>
    <row r="37" spans="1:20" ht="21.75" customHeight="1">
      <c r="A37" s="85" t="s">
        <v>125</v>
      </c>
      <c r="B37" s="85"/>
      <c r="D37" s="34">
        <v>19801126878</v>
      </c>
      <c r="F37" s="34">
        <v>-836964653</v>
      </c>
      <c r="H37" s="34">
        <v>0</v>
      </c>
      <c r="J37" s="34">
        <f t="shared" si="0"/>
        <v>18964162225</v>
      </c>
      <c r="L37" s="34">
        <v>0</v>
      </c>
      <c r="N37" s="34">
        <v>27024125834</v>
      </c>
      <c r="P37" s="34">
        <v>-19252266866</v>
      </c>
      <c r="R37" s="34">
        <v>0</v>
      </c>
      <c r="T37" s="34">
        <f t="shared" si="1"/>
        <v>7771858968</v>
      </c>
    </row>
    <row r="38" spans="1:20" ht="21.75" customHeight="1">
      <c r="A38" s="85" t="s">
        <v>163</v>
      </c>
      <c r="B38" s="85"/>
      <c r="D38" s="34">
        <v>5896288834</v>
      </c>
      <c r="F38" s="34">
        <v>-3462225269</v>
      </c>
      <c r="H38" s="34">
        <v>0</v>
      </c>
      <c r="J38" s="34">
        <f t="shared" si="0"/>
        <v>2434063565</v>
      </c>
      <c r="L38" s="34">
        <v>0</v>
      </c>
      <c r="N38" s="34">
        <v>5896288834</v>
      </c>
      <c r="P38" s="34">
        <v>-3462225269</v>
      </c>
      <c r="R38" s="34">
        <v>0</v>
      </c>
      <c r="T38" s="34">
        <f t="shared" si="1"/>
        <v>2434063565</v>
      </c>
    </row>
    <row r="39" spans="1:20" ht="21.75" customHeight="1">
      <c r="A39" s="85" t="s">
        <v>122</v>
      </c>
      <c r="B39" s="85"/>
      <c r="D39" s="34">
        <v>86900245478</v>
      </c>
      <c r="F39" s="34">
        <v>-53928564390</v>
      </c>
      <c r="H39" s="34">
        <v>0</v>
      </c>
      <c r="J39" s="34">
        <f t="shared" si="0"/>
        <v>32971681088</v>
      </c>
      <c r="L39" s="34">
        <v>0</v>
      </c>
      <c r="N39" s="34">
        <v>122952222372</v>
      </c>
      <c r="P39" s="34">
        <v>-84578672174</v>
      </c>
      <c r="R39" s="34">
        <v>0</v>
      </c>
      <c r="T39" s="34">
        <f t="shared" si="1"/>
        <v>38373550198</v>
      </c>
    </row>
    <row r="40" spans="1:20" ht="21.75" customHeight="1">
      <c r="A40" s="85" t="s">
        <v>348</v>
      </c>
      <c r="B40" s="85"/>
      <c r="D40" s="34">
        <v>211334856215</v>
      </c>
      <c r="F40" s="34">
        <v>0</v>
      </c>
      <c r="H40" s="34">
        <v>0</v>
      </c>
      <c r="J40" s="34">
        <f t="shared" si="0"/>
        <v>211334856215</v>
      </c>
      <c r="L40" s="34">
        <v>80000000000</v>
      </c>
      <c r="N40" s="34">
        <v>1277842795826</v>
      </c>
      <c r="P40" s="34">
        <v>0</v>
      </c>
      <c r="R40" s="34">
        <v>0</v>
      </c>
      <c r="T40" s="34">
        <f>R40+P40+N40+L40</f>
        <v>1357842795826</v>
      </c>
    </row>
    <row r="41" spans="1:20" ht="21.75" customHeight="1">
      <c r="A41" s="82" t="s">
        <v>349</v>
      </c>
      <c r="B41" s="82"/>
      <c r="D41" s="34">
        <v>199583146193</v>
      </c>
      <c r="F41" s="34">
        <v>0</v>
      </c>
      <c r="H41" s="34">
        <v>0</v>
      </c>
      <c r="J41" s="34">
        <f t="shared" si="0"/>
        <v>199583146193</v>
      </c>
      <c r="L41" s="34">
        <v>70000000000</v>
      </c>
      <c r="N41" s="34">
        <v>1213220795506</v>
      </c>
      <c r="P41" s="34">
        <v>0</v>
      </c>
      <c r="R41" s="34">
        <v>0</v>
      </c>
      <c r="T41" s="34">
        <f t="shared" si="1"/>
        <v>1283220795506</v>
      </c>
    </row>
    <row r="42" spans="1:20" ht="21.75" customHeight="1">
      <c r="A42" s="85" t="s">
        <v>95</v>
      </c>
      <c r="B42" s="85"/>
      <c r="D42" s="34">
        <v>17699855700</v>
      </c>
      <c r="F42" s="34">
        <v>0</v>
      </c>
      <c r="H42" s="34">
        <v>0</v>
      </c>
      <c r="J42" s="34">
        <f t="shared" si="0"/>
        <v>17699855700</v>
      </c>
      <c r="L42" s="34">
        <v>10000000000</v>
      </c>
      <c r="N42" s="34">
        <f>'سود اوراق بهادار'!T25</f>
        <v>169792523675</v>
      </c>
      <c r="P42" s="34">
        <v>-543750000</v>
      </c>
      <c r="R42" s="34">
        <v>0</v>
      </c>
      <c r="T42" s="34">
        <f t="shared" si="1"/>
        <v>179248773675</v>
      </c>
    </row>
    <row r="43" spans="1:20" ht="21.75" customHeight="1">
      <c r="A43" s="85" t="s">
        <v>113</v>
      </c>
      <c r="B43" s="85"/>
      <c r="D43" s="34">
        <v>28349409664</v>
      </c>
      <c r="F43" s="34">
        <v>-100566571577</v>
      </c>
      <c r="H43" s="34">
        <v>0</v>
      </c>
      <c r="J43" s="34">
        <f t="shared" si="0"/>
        <v>-72217161913</v>
      </c>
      <c r="L43" s="34">
        <v>0</v>
      </c>
      <c r="N43" s="34">
        <v>545672262349</v>
      </c>
      <c r="P43" s="34">
        <v>-98744424963</v>
      </c>
      <c r="R43" s="34">
        <v>0</v>
      </c>
      <c r="T43" s="34">
        <f t="shared" si="1"/>
        <v>446927837386</v>
      </c>
    </row>
    <row r="44" spans="1:20" ht="21.75" customHeight="1">
      <c r="A44" s="85" t="s">
        <v>107</v>
      </c>
      <c r="B44" s="85"/>
      <c r="D44" s="34">
        <v>88060860</v>
      </c>
      <c r="F44" s="34">
        <v>17440511</v>
      </c>
      <c r="H44" s="34">
        <v>0</v>
      </c>
      <c r="J44" s="34">
        <f t="shared" si="0"/>
        <v>105501371</v>
      </c>
      <c r="L44" s="34">
        <v>0</v>
      </c>
      <c r="N44" s="34">
        <v>711742380</v>
      </c>
      <c r="P44" s="34">
        <v>-8259782</v>
      </c>
      <c r="R44" s="34">
        <v>0</v>
      </c>
      <c r="T44" s="34">
        <f t="shared" si="1"/>
        <v>703482598</v>
      </c>
    </row>
    <row r="45" spans="1:20" ht="21.75" customHeight="1">
      <c r="A45" s="85" t="s">
        <v>110</v>
      </c>
      <c r="B45" s="85"/>
      <c r="D45" s="34">
        <v>3821152110</v>
      </c>
      <c r="F45" s="34">
        <v>-5610697524</v>
      </c>
      <c r="H45" s="34">
        <v>0</v>
      </c>
      <c r="J45" s="34">
        <f t="shared" si="0"/>
        <v>-1789545414</v>
      </c>
      <c r="L45" s="34">
        <v>0</v>
      </c>
      <c r="N45" s="34">
        <v>40685695307</v>
      </c>
      <c r="P45" s="34">
        <v>6433259864</v>
      </c>
      <c r="R45" s="34">
        <v>0</v>
      </c>
      <c r="T45" s="34">
        <f t="shared" si="1"/>
        <v>47118955171</v>
      </c>
    </row>
    <row r="46" spans="1:20" ht="21.75" customHeight="1">
      <c r="A46" s="85" t="s">
        <v>98</v>
      </c>
      <c r="B46" s="85"/>
      <c r="D46" s="34">
        <v>0</v>
      </c>
      <c r="F46" s="34">
        <v>800278092</v>
      </c>
      <c r="H46" s="34">
        <v>0</v>
      </c>
      <c r="J46" s="34">
        <f t="shared" si="0"/>
        <v>800278092</v>
      </c>
      <c r="L46" s="34">
        <v>0</v>
      </c>
      <c r="N46" s="34">
        <v>0</v>
      </c>
      <c r="P46" s="34">
        <v>8587129155</v>
      </c>
      <c r="R46" s="34">
        <v>0</v>
      </c>
      <c r="T46" s="34">
        <f t="shared" si="1"/>
        <v>8587129155</v>
      </c>
    </row>
    <row r="47" spans="1:20" ht="21.75" customHeight="1">
      <c r="A47" s="85" t="s">
        <v>91</v>
      </c>
      <c r="B47" s="85"/>
      <c r="D47" s="34">
        <v>0</v>
      </c>
      <c r="F47" s="34">
        <v>56690952138</v>
      </c>
      <c r="H47" s="34">
        <v>0</v>
      </c>
      <c r="J47" s="34">
        <f t="shared" si="0"/>
        <v>56690952138</v>
      </c>
      <c r="L47" s="34">
        <v>470550001036</v>
      </c>
      <c r="N47" s="34">
        <v>0</v>
      </c>
      <c r="P47" s="34">
        <v>618818050704</v>
      </c>
      <c r="R47" s="34">
        <v>0</v>
      </c>
      <c r="T47" s="34">
        <f t="shared" si="1"/>
        <v>1089368051740</v>
      </c>
    </row>
    <row r="48" spans="1:20" ht="21.75" customHeight="1">
      <c r="A48" s="85" t="s">
        <v>104</v>
      </c>
      <c r="B48" s="85"/>
      <c r="D48" s="34">
        <v>0</v>
      </c>
      <c r="F48" s="34">
        <v>3108121010</v>
      </c>
      <c r="H48" s="34">
        <v>0</v>
      </c>
      <c r="J48" s="34">
        <f t="shared" si="0"/>
        <v>3108121010</v>
      </c>
      <c r="L48" s="34">
        <v>0</v>
      </c>
      <c r="N48" s="34">
        <v>0</v>
      </c>
      <c r="P48" s="34">
        <v>3051594935</v>
      </c>
      <c r="R48" s="34">
        <v>0</v>
      </c>
      <c r="T48" s="34">
        <f t="shared" si="1"/>
        <v>3051594935</v>
      </c>
    </row>
    <row r="49" spans="1:25" ht="21.75" customHeight="1">
      <c r="A49" s="85" t="s">
        <v>101</v>
      </c>
      <c r="B49" s="85"/>
      <c r="D49" s="34">
        <v>0</v>
      </c>
      <c r="F49" s="34">
        <v>3331026980</v>
      </c>
      <c r="H49" s="34">
        <v>0</v>
      </c>
      <c r="J49" s="34">
        <f t="shared" si="0"/>
        <v>3331026980</v>
      </c>
      <c r="L49" s="34">
        <v>0</v>
      </c>
      <c r="N49" s="34">
        <v>0</v>
      </c>
      <c r="P49" s="34">
        <v>3272954480</v>
      </c>
      <c r="R49" s="34">
        <v>0</v>
      </c>
      <c r="T49" s="34">
        <f t="shared" si="1"/>
        <v>3272954480</v>
      </c>
    </row>
    <row r="50" spans="1:25" ht="21.75" customHeight="1">
      <c r="A50" s="85" t="s">
        <v>106</v>
      </c>
      <c r="B50" s="85"/>
      <c r="D50" s="34">
        <v>0</v>
      </c>
      <c r="F50" s="34">
        <v>2963149789</v>
      </c>
      <c r="H50" s="34">
        <v>0</v>
      </c>
      <c r="J50" s="34">
        <f t="shared" si="0"/>
        <v>2963149789</v>
      </c>
      <c r="L50" s="34">
        <v>0</v>
      </c>
      <c r="N50" s="34">
        <v>0</v>
      </c>
      <c r="P50" s="34">
        <v>2908189714</v>
      </c>
      <c r="R50" s="34">
        <v>0</v>
      </c>
      <c r="T50" s="34">
        <f t="shared" si="1"/>
        <v>2908189714</v>
      </c>
    </row>
    <row r="51" spans="1:25" ht="21.75" customHeight="1">
      <c r="A51" s="85" t="s">
        <v>350</v>
      </c>
      <c r="B51" s="85"/>
      <c r="D51" s="34">
        <v>0</v>
      </c>
      <c r="F51" s="34">
        <v>0</v>
      </c>
      <c r="H51" s="34">
        <v>0</v>
      </c>
      <c r="J51" s="34">
        <f t="shared" si="0"/>
        <v>0</v>
      </c>
      <c r="L51" s="34">
        <v>0</v>
      </c>
      <c r="N51" s="34">
        <v>9819209015</v>
      </c>
      <c r="P51" s="34">
        <v>0</v>
      </c>
      <c r="R51" s="34">
        <v>40021169999</v>
      </c>
      <c r="T51" s="34">
        <f t="shared" si="1"/>
        <v>49840379014</v>
      </c>
    </row>
    <row r="52" spans="1:25" ht="21.75" customHeight="1">
      <c r="A52" s="85" t="s">
        <v>26</v>
      </c>
      <c r="B52" s="85"/>
      <c r="C52" s="85"/>
      <c r="D52" s="34">
        <v>0</v>
      </c>
      <c r="F52" s="34">
        <v>69611599597</v>
      </c>
      <c r="H52" s="34">
        <v>0</v>
      </c>
      <c r="J52" s="34">
        <f t="shared" si="0"/>
        <v>69611599597</v>
      </c>
      <c r="L52" s="34">
        <v>0</v>
      </c>
      <c r="N52" s="34">
        <v>24054000000</v>
      </c>
      <c r="P52" s="34">
        <v>116027860118</v>
      </c>
      <c r="Q52" s="34"/>
      <c r="R52" s="34">
        <v>0</v>
      </c>
      <c r="T52" s="34">
        <f t="shared" si="1"/>
        <v>140081860118</v>
      </c>
    </row>
    <row r="53" spans="1:25" ht="21.75" customHeight="1">
      <c r="A53" s="85" t="s">
        <v>30</v>
      </c>
      <c r="B53" s="85"/>
      <c r="C53" s="85"/>
      <c r="D53" s="34">
        <v>0</v>
      </c>
      <c r="F53" s="34">
        <v>16769363000</v>
      </c>
      <c r="H53" s="34">
        <v>0</v>
      </c>
      <c r="J53" s="34">
        <f t="shared" si="0"/>
        <v>16769363000</v>
      </c>
      <c r="L53" s="34">
        <v>0</v>
      </c>
      <c r="N53" s="34">
        <v>0</v>
      </c>
      <c r="P53" s="34">
        <v>122155532884</v>
      </c>
      <c r="Q53" s="34"/>
      <c r="R53" s="34">
        <v>0</v>
      </c>
      <c r="T53" s="65">
        <f t="shared" si="1"/>
        <v>122155532884</v>
      </c>
    </row>
    <row r="54" spans="1:25" ht="21.75" customHeight="1" thickBot="1">
      <c r="A54" s="84" t="s">
        <v>32</v>
      </c>
      <c r="B54" s="84"/>
      <c r="D54" s="36">
        <f>SUM(D9:D53)</f>
        <v>7674095263659</v>
      </c>
      <c r="F54" s="51">
        <f>SUM(F9:F53)</f>
        <v>-4868875466891</v>
      </c>
      <c r="H54" s="51">
        <f>SUM(H9:H53)</f>
        <v>-1040857650744</v>
      </c>
      <c r="J54" s="51">
        <f>SUM(J9:J53)</f>
        <v>1764362146024</v>
      </c>
      <c r="L54" s="36">
        <f>SUM(L9:L53)</f>
        <v>640550001036</v>
      </c>
      <c r="N54" s="36">
        <f>SUM(N9:N53)</f>
        <v>15892261789760</v>
      </c>
      <c r="P54" s="36">
        <f>SUM(P9:P53)</f>
        <v>-5116169830559</v>
      </c>
      <c r="R54" s="36">
        <f>SUM(R9:R53)</f>
        <v>-391019058953</v>
      </c>
      <c r="T54" s="69">
        <f>SUM(T9:T53)</f>
        <v>11025622901284</v>
      </c>
    </row>
    <row r="55" spans="1:25" ht="21.75" customHeight="1" thickTop="1">
      <c r="A55" s="85"/>
      <c r="B55" s="85"/>
      <c r="D55" s="34"/>
      <c r="F55" s="34"/>
      <c r="H55" s="34"/>
      <c r="J55" s="34"/>
      <c r="N55" s="33"/>
      <c r="P55" s="34"/>
      <c r="R55" s="95"/>
      <c r="S55" s="95"/>
      <c r="U55" s="9"/>
      <c r="W55" s="9"/>
      <c r="Y55" s="45"/>
    </row>
    <row r="56" spans="1:25" ht="21.75" customHeight="1">
      <c r="A56" s="85"/>
      <c r="B56" s="85"/>
      <c r="D56" s="34"/>
      <c r="F56" s="34"/>
      <c r="H56" s="34"/>
      <c r="J56" s="34"/>
      <c r="N56" s="33"/>
      <c r="P56" s="34"/>
      <c r="R56" s="95"/>
      <c r="S56" s="95"/>
      <c r="T56" s="70"/>
      <c r="U56" s="9"/>
      <c r="W56" s="9"/>
      <c r="Y56" s="45"/>
    </row>
    <row r="57" spans="1:25">
      <c r="T57" s="70"/>
    </row>
    <row r="58" spans="1:25">
      <c r="T58" s="71"/>
    </row>
    <row r="59" spans="1:25">
      <c r="R59" s="71"/>
    </row>
    <row r="61" spans="1:25">
      <c r="T61" s="71"/>
    </row>
  </sheetData>
  <autoFilter ref="A8:Y54" xr:uid="{00000000-0001-0000-0A00-000000000000}">
    <filterColumn colId="0" showButton="0"/>
  </autoFilter>
  <mergeCells count="57">
    <mergeCell ref="A1:T1"/>
    <mergeCell ref="A2:T2"/>
    <mergeCell ref="A3:T3"/>
    <mergeCell ref="B5:T5"/>
    <mergeCell ref="D6:J6"/>
    <mergeCell ref="N6:T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5:B55"/>
    <mergeCell ref="R55:S55"/>
    <mergeCell ref="A56:B56"/>
    <mergeCell ref="R56:S56"/>
    <mergeCell ref="A48:B48"/>
    <mergeCell ref="A49:B49"/>
    <mergeCell ref="A50:B50"/>
    <mergeCell ref="A54:B54"/>
    <mergeCell ref="A51:B51"/>
    <mergeCell ref="A52:C52"/>
    <mergeCell ref="A53:C53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topLeftCell="A4" workbookViewId="0">
      <selection activeCell="N9" sqref="A8:N9"/>
    </sheetView>
  </sheetViews>
  <sheetFormatPr defaultRowHeight="12.75"/>
  <cols>
    <col min="1" max="1" width="24.85546875" customWidth="1"/>
    <col min="2" max="2" width="22.7109375" bestFit="1" customWidth="1"/>
    <col min="3" max="3" width="67.42578125" customWidth="1"/>
    <col min="4" max="4" width="10.7109375" bestFit="1" customWidth="1"/>
    <col min="5" max="5" width="11" bestFit="1" customWidth="1"/>
    <col min="6" max="6" width="18.85546875" bestFit="1" customWidth="1"/>
    <col min="7" max="7" width="4.28515625" bestFit="1" customWidth="1"/>
    <col min="8" max="8" width="20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7.5703125" bestFit="1" customWidth="1"/>
    <col min="14" max="14" width="1.28515625" customWidth="1"/>
    <col min="15" max="15" width="14.28515625" customWidth="1"/>
    <col min="16" max="16" width="1.28515625" customWidth="1"/>
    <col min="17" max="17" width="25.140625" bestFit="1" customWidth="1"/>
    <col min="18" max="18" width="0.28515625" customWidth="1"/>
  </cols>
  <sheetData>
    <row r="1" spans="1:17" ht="25.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25.5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25.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5" spans="1:17" ht="24">
      <c r="A5" s="1" t="s">
        <v>283</v>
      </c>
      <c r="B5" s="90" t="s">
        <v>284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17">
      <c r="M6" s="101"/>
      <c r="Q6" s="101"/>
    </row>
    <row r="7" spans="1:17" ht="56.25">
      <c r="A7" s="52" t="s">
        <v>285</v>
      </c>
      <c r="B7" s="52" t="s">
        <v>286</v>
      </c>
      <c r="C7" s="52" t="s">
        <v>287</v>
      </c>
      <c r="D7" s="52" t="s">
        <v>351</v>
      </c>
      <c r="E7" s="52" t="s">
        <v>47</v>
      </c>
      <c r="F7" s="52" t="s">
        <v>352</v>
      </c>
      <c r="G7" s="52" t="s">
        <v>353</v>
      </c>
      <c r="H7" s="53" t="s">
        <v>354</v>
      </c>
      <c r="M7" s="102"/>
      <c r="Q7" s="102"/>
    </row>
    <row r="8" spans="1:17" ht="37.5">
      <c r="A8" s="52"/>
      <c r="B8" s="52"/>
      <c r="C8" s="52"/>
      <c r="D8" s="52"/>
      <c r="E8" s="52"/>
      <c r="F8" s="52" t="s">
        <v>355</v>
      </c>
      <c r="G8" s="52" t="s">
        <v>356</v>
      </c>
      <c r="H8" s="52" t="s">
        <v>356</v>
      </c>
    </row>
    <row r="9" spans="1:17" ht="56.25">
      <c r="A9" s="54" t="s">
        <v>357</v>
      </c>
      <c r="B9" s="53" t="s">
        <v>358</v>
      </c>
      <c r="C9" s="52" t="s">
        <v>359</v>
      </c>
      <c r="D9" s="53" t="s">
        <v>360</v>
      </c>
      <c r="E9" s="55">
        <v>1000000</v>
      </c>
      <c r="F9" s="55">
        <v>1000000000000</v>
      </c>
      <c r="G9" s="56">
        <v>0.23</v>
      </c>
      <c r="H9" s="57">
        <v>0.35399999999999998</v>
      </c>
    </row>
    <row r="10" spans="1:17" ht="81.75" customHeight="1">
      <c r="A10" s="54" t="s">
        <v>357</v>
      </c>
      <c r="B10" s="53" t="s">
        <v>358</v>
      </c>
      <c r="C10" s="52" t="s">
        <v>361</v>
      </c>
      <c r="D10" s="53" t="s">
        <v>362</v>
      </c>
      <c r="E10" s="55">
        <v>1000000</v>
      </c>
      <c r="F10" s="55">
        <v>1000000000000</v>
      </c>
      <c r="G10" s="56">
        <v>0.23</v>
      </c>
      <c r="H10" s="57">
        <v>0.35499999999999998</v>
      </c>
    </row>
    <row r="11" spans="1:17" ht="81.75" customHeight="1">
      <c r="A11" s="54" t="s">
        <v>169</v>
      </c>
      <c r="B11" s="53" t="s">
        <v>358</v>
      </c>
      <c r="C11" s="52" t="s">
        <v>363</v>
      </c>
      <c r="D11" s="53" t="s">
        <v>51</v>
      </c>
      <c r="E11" s="55">
        <v>7000000</v>
      </c>
      <c r="F11" s="55">
        <v>7000000000000</v>
      </c>
      <c r="G11" s="56">
        <v>0.23</v>
      </c>
      <c r="H11" s="58">
        <v>0.375</v>
      </c>
    </row>
    <row r="12" spans="1:17" ht="79.5" customHeight="1">
      <c r="A12" s="54" t="s">
        <v>169</v>
      </c>
      <c r="B12" s="53" t="s">
        <v>358</v>
      </c>
      <c r="C12" s="52" t="s">
        <v>364</v>
      </c>
      <c r="D12" s="53" t="s">
        <v>51</v>
      </c>
      <c r="E12" s="55">
        <v>8000000</v>
      </c>
      <c r="F12" s="55">
        <v>8000000000000</v>
      </c>
      <c r="G12" s="56">
        <v>0.23</v>
      </c>
      <c r="H12" s="58">
        <v>0.375</v>
      </c>
    </row>
    <row r="13" spans="1:17" ht="24.75" customHeight="1">
      <c r="A13" s="54" t="s">
        <v>365</v>
      </c>
      <c r="B13" s="53" t="s">
        <v>179</v>
      </c>
      <c r="C13" s="52" t="s">
        <v>366</v>
      </c>
      <c r="D13" s="53" t="s">
        <v>367</v>
      </c>
      <c r="E13" s="55">
        <v>10979221</v>
      </c>
      <c r="F13" s="55">
        <v>13926400357030</v>
      </c>
      <c r="G13" s="56">
        <v>0.23</v>
      </c>
      <c r="H13" s="57">
        <v>0.38500000000000001</v>
      </c>
    </row>
    <row r="14" spans="1:17" ht="24.75" customHeight="1">
      <c r="A14" s="54" t="s">
        <v>368</v>
      </c>
      <c r="B14" s="53" t="s">
        <v>179</v>
      </c>
      <c r="C14" s="52" t="s">
        <v>91</v>
      </c>
      <c r="D14" s="53" t="s">
        <v>369</v>
      </c>
      <c r="E14" s="55">
        <v>766100</v>
      </c>
      <c r="F14" s="55">
        <v>3001257612300</v>
      </c>
      <c r="G14" s="56">
        <v>0</v>
      </c>
      <c r="H14" s="59">
        <v>0.37</v>
      </c>
    </row>
    <row r="15" spans="1:17" ht="24.75" customHeight="1">
      <c r="A15" s="54" t="s">
        <v>370</v>
      </c>
      <c r="B15" s="53" t="s">
        <v>179</v>
      </c>
      <c r="C15" s="52" t="s">
        <v>371</v>
      </c>
      <c r="D15" s="53" t="s">
        <v>372</v>
      </c>
      <c r="E15" s="55">
        <v>50000000</v>
      </c>
      <c r="F15" s="55">
        <v>499500000000</v>
      </c>
      <c r="G15" s="56">
        <v>0</v>
      </c>
      <c r="H15" s="59">
        <v>0.38269999999999998</v>
      </c>
    </row>
    <row r="16" spans="1:17" ht="24.75" customHeight="1">
      <c r="A16" s="54" t="s">
        <v>365</v>
      </c>
      <c r="B16" s="53" t="s">
        <v>179</v>
      </c>
      <c r="C16" s="60" t="s">
        <v>366</v>
      </c>
      <c r="D16" s="55" t="s">
        <v>373</v>
      </c>
      <c r="E16" s="55">
        <v>583960</v>
      </c>
      <c r="F16" s="55">
        <v>553010120000</v>
      </c>
      <c r="G16" s="56">
        <v>0.23</v>
      </c>
      <c r="H16" s="56">
        <v>0.39</v>
      </c>
    </row>
    <row r="17" spans="1:10" ht="24.75" customHeight="1">
      <c r="A17" s="54" t="s">
        <v>365</v>
      </c>
      <c r="B17" s="53" t="s">
        <v>179</v>
      </c>
      <c r="C17" s="60" t="s">
        <v>366</v>
      </c>
      <c r="D17" s="55" t="s">
        <v>374</v>
      </c>
      <c r="E17" s="55">
        <v>123150</v>
      </c>
      <c r="F17" s="55">
        <v>117004815000</v>
      </c>
      <c r="G17" s="56">
        <v>0.23</v>
      </c>
      <c r="H17" s="56">
        <v>0.39</v>
      </c>
    </row>
    <row r="18" spans="1:10" ht="24.75" customHeight="1">
      <c r="A18" s="54" t="s">
        <v>365</v>
      </c>
      <c r="B18" s="53" t="s">
        <v>179</v>
      </c>
      <c r="C18" s="60" t="s">
        <v>366</v>
      </c>
      <c r="D18" s="55" t="s">
        <v>375</v>
      </c>
      <c r="E18" s="55">
        <v>108332</v>
      </c>
      <c r="F18" s="55">
        <v>100000185880</v>
      </c>
      <c r="G18" s="56">
        <v>0.23</v>
      </c>
      <c r="H18" s="56">
        <v>0.39</v>
      </c>
    </row>
    <row r="19" spans="1:10" ht="24.75" customHeight="1">
      <c r="A19" s="54" t="s">
        <v>365</v>
      </c>
      <c r="B19" s="53" t="s">
        <v>179</v>
      </c>
      <c r="C19" s="60" t="s">
        <v>366</v>
      </c>
      <c r="D19" s="55" t="s">
        <v>376</v>
      </c>
      <c r="E19" s="55">
        <v>862970</v>
      </c>
      <c r="F19" s="55">
        <v>820061497492</v>
      </c>
      <c r="G19" s="56">
        <v>0.23</v>
      </c>
      <c r="H19" s="56">
        <v>0.39</v>
      </c>
    </row>
    <row r="20" spans="1:10" ht="24.75" customHeight="1">
      <c r="A20" s="54" t="s">
        <v>365</v>
      </c>
      <c r="B20" s="53" t="s">
        <v>179</v>
      </c>
      <c r="C20" s="60" t="s">
        <v>366</v>
      </c>
      <c r="D20" s="53" t="s">
        <v>377</v>
      </c>
      <c r="E20" s="55">
        <v>1575465</v>
      </c>
      <c r="F20" s="55">
        <v>1500000226500</v>
      </c>
      <c r="G20" s="56">
        <v>0.23</v>
      </c>
      <c r="H20" s="56">
        <v>0.39</v>
      </c>
      <c r="J20" s="61"/>
    </row>
    <row r="21" spans="1:10" ht="24.75" customHeight="1">
      <c r="A21" s="54" t="s">
        <v>365</v>
      </c>
      <c r="B21" s="53" t="s">
        <v>179</v>
      </c>
      <c r="C21" s="60" t="s">
        <v>366</v>
      </c>
      <c r="D21" s="53" t="s">
        <v>378</v>
      </c>
      <c r="E21" s="55">
        <v>18502081</v>
      </c>
      <c r="F21" s="55">
        <v>16633378737940</v>
      </c>
      <c r="G21" s="56">
        <v>0.23</v>
      </c>
      <c r="H21" s="56">
        <v>0.39</v>
      </c>
      <c r="J21" s="61"/>
    </row>
    <row r="22" spans="1:10" ht="24.75" customHeight="1">
      <c r="A22" s="54" t="s">
        <v>365</v>
      </c>
      <c r="B22" s="53" t="s">
        <v>179</v>
      </c>
      <c r="C22" s="60" t="s">
        <v>366</v>
      </c>
      <c r="D22" s="53" t="s">
        <v>379</v>
      </c>
      <c r="E22" s="55">
        <v>1002556</v>
      </c>
      <c r="F22" s="55">
        <v>933951092920</v>
      </c>
      <c r="G22" s="56">
        <v>0.23</v>
      </c>
      <c r="H22" s="56">
        <v>0.39</v>
      </c>
      <c r="J22" s="61"/>
    </row>
    <row r="23" spans="1:10" ht="24.75" customHeight="1">
      <c r="A23" s="54" t="s">
        <v>365</v>
      </c>
      <c r="B23" s="53" t="s">
        <v>179</v>
      </c>
      <c r="C23" s="60" t="s">
        <v>366</v>
      </c>
      <c r="D23" s="55" t="s">
        <v>380</v>
      </c>
      <c r="E23" s="55">
        <v>256590</v>
      </c>
      <c r="F23" s="55">
        <v>240001456500</v>
      </c>
      <c r="G23" s="56">
        <v>0.23</v>
      </c>
      <c r="H23" s="56">
        <v>0.39</v>
      </c>
      <c r="J23" s="61"/>
    </row>
    <row r="24" spans="1:10" ht="24.75" customHeight="1">
      <c r="A24" s="54" t="s">
        <v>365</v>
      </c>
      <c r="B24" s="53" t="s">
        <v>179</v>
      </c>
      <c r="C24" s="60" t="s">
        <v>366</v>
      </c>
      <c r="D24" s="55" t="s">
        <v>381</v>
      </c>
      <c r="E24" s="55">
        <v>1565000</v>
      </c>
      <c r="F24" s="55">
        <v>1394508900000</v>
      </c>
      <c r="G24" s="56">
        <v>0.23</v>
      </c>
      <c r="H24" s="56">
        <v>0.39</v>
      </c>
      <c r="J24" s="61"/>
    </row>
    <row r="25" spans="1:10" ht="24.75" customHeight="1">
      <c r="A25" s="54" t="s">
        <v>365</v>
      </c>
      <c r="B25" s="53" t="s">
        <v>179</v>
      </c>
      <c r="C25" s="60" t="s">
        <v>366</v>
      </c>
      <c r="D25" s="55" t="s">
        <v>382</v>
      </c>
      <c r="E25" s="55">
        <v>4783460</v>
      </c>
      <c r="F25" s="55">
        <v>4372928360000</v>
      </c>
      <c r="G25" s="56">
        <v>0.23</v>
      </c>
      <c r="H25" s="56">
        <v>0.39</v>
      </c>
      <c r="J25" s="61"/>
    </row>
    <row r="26" spans="1:10" ht="24.75" customHeight="1">
      <c r="A26" s="54" t="s">
        <v>365</v>
      </c>
      <c r="B26" s="53" t="s">
        <v>179</v>
      </c>
      <c r="C26" s="60" t="s">
        <v>366</v>
      </c>
      <c r="D26" s="55" t="s">
        <v>383</v>
      </c>
      <c r="E26" s="55">
        <v>2277730</v>
      </c>
      <c r="F26" s="55">
        <v>2029594093800</v>
      </c>
      <c r="G26" s="56">
        <v>0.23</v>
      </c>
      <c r="H26" s="56">
        <v>0.39</v>
      </c>
      <c r="J26" s="61"/>
    </row>
  </sheetData>
  <mergeCells count="6">
    <mergeCell ref="A1:Q1"/>
    <mergeCell ref="A2:Q2"/>
    <mergeCell ref="A3:Q3"/>
    <mergeCell ref="B5:Q5"/>
    <mergeCell ref="M6:M7"/>
    <mergeCell ref="Q6:Q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1"/>
  <sheetViews>
    <sheetView rightToLeft="1" zoomScaleNormal="100" workbookViewId="0">
      <selection activeCell="F21" sqref="F21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0" t="s">
        <v>0</v>
      </c>
      <c r="B1" s="80"/>
      <c r="C1" s="80"/>
      <c r="D1" s="80"/>
      <c r="E1" s="80"/>
      <c r="F1" s="80"/>
    </row>
    <row r="2" spans="1:6" ht="21.75" customHeight="1">
      <c r="A2" s="80" t="s">
        <v>202</v>
      </c>
      <c r="B2" s="80"/>
      <c r="C2" s="80"/>
      <c r="D2" s="80"/>
      <c r="E2" s="80"/>
      <c r="F2" s="80"/>
    </row>
    <row r="3" spans="1:6" ht="21.75" customHeight="1">
      <c r="A3" s="80" t="s">
        <v>2</v>
      </c>
      <c r="B3" s="80"/>
      <c r="C3" s="80"/>
      <c r="D3" s="80"/>
      <c r="E3" s="80"/>
      <c r="F3" s="80"/>
    </row>
    <row r="4" spans="1:6" ht="14.45" customHeight="1"/>
    <row r="5" spans="1:6" ht="14.45" customHeight="1">
      <c r="A5" s="1" t="s">
        <v>288</v>
      </c>
      <c r="B5" s="90" t="s">
        <v>289</v>
      </c>
      <c r="C5" s="90"/>
      <c r="D5" s="90"/>
      <c r="E5" s="90"/>
      <c r="F5" s="90"/>
    </row>
    <row r="6" spans="1:6" ht="14.45" customHeight="1">
      <c r="D6" s="2" t="s">
        <v>221</v>
      </c>
      <c r="F6" s="2" t="s">
        <v>222</v>
      </c>
    </row>
    <row r="7" spans="1:6" ht="36.4" customHeight="1">
      <c r="A7" s="86" t="s">
        <v>290</v>
      </c>
      <c r="B7" s="86"/>
      <c r="D7" s="19" t="s">
        <v>291</v>
      </c>
      <c r="F7" s="19" t="s">
        <v>291</v>
      </c>
    </row>
    <row r="8" spans="1:6" ht="21.75" customHeight="1">
      <c r="A8" s="87" t="s">
        <v>187</v>
      </c>
      <c r="B8" s="87"/>
      <c r="D8" s="6">
        <v>299733737466</v>
      </c>
      <c r="F8" s="6">
        <v>2404418344497</v>
      </c>
    </row>
    <row r="9" spans="1:6" ht="21.75" customHeight="1">
      <c r="A9" s="85" t="s">
        <v>189</v>
      </c>
      <c r="B9" s="85"/>
      <c r="D9" s="9">
        <v>593795752651</v>
      </c>
      <c r="F9" s="9">
        <v>3772749282354</v>
      </c>
    </row>
    <row r="10" spans="1:6" ht="21.75" customHeight="1">
      <c r="A10" s="85" t="s">
        <v>191</v>
      </c>
      <c r="B10" s="85"/>
      <c r="D10" s="9">
        <v>1066</v>
      </c>
      <c r="F10" s="9">
        <v>1047484332484</v>
      </c>
    </row>
    <row r="11" spans="1:6" ht="21.75" customHeight="1">
      <c r="A11" s="85" t="s">
        <v>192</v>
      </c>
      <c r="B11" s="85"/>
      <c r="D11" s="9">
        <v>64697</v>
      </c>
      <c r="F11" s="9">
        <v>28801052750</v>
      </c>
    </row>
    <row r="12" spans="1:6" ht="21.75" customHeight="1">
      <c r="A12" s="85" t="s">
        <v>193</v>
      </c>
      <c r="B12" s="85"/>
      <c r="D12" s="9">
        <v>595817454737</v>
      </c>
      <c r="F12" s="9">
        <v>3969966208697</v>
      </c>
    </row>
    <row r="13" spans="1:6" ht="21.75" customHeight="1">
      <c r="A13" s="85" t="s">
        <v>292</v>
      </c>
      <c r="B13" s="85"/>
      <c r="D13" s="9">
        <v>18684931496</v>
      </c>
      <c r="F13" s="9">
        <v>18685042579</v>
      </c>
    </row>
    <row r="14" spans="1:6" ht="21.75" customHeight="1">
      <c r="A14" s="85" t="s">
        <v>194</v>
      </c>
      <c r="B14" s="85"/>
      <c r="D14" s="9">
        <v>1982</v>
      </c>
      <c r="F14" s="9">
        <v>34892</v>
      </c>
    </row>
    <row r="15" spans="1:6" ht="21.75" customHeight="1">
      <c r="A15" s="85" t="s">
        <v>195</v>
      </c>
      <c r="B15" s="85"/>
      <c r="D15" s="9">
        <v>1475294</v>
      </c>
      <c r="F15" s="9">
        <v>12366717</v>
      </c>
    </row>
    <row r="16" spans="1:6" ht="21.75" customHeight="1">
      <c r="A16" s="85" t="s">
        <v>197</v>
      </c>
      <c r="B16" s="85"/>
      <c r="D16" s="9">
        <v>138583037006</v>
      </c>
      <c r="F16" s="9">
        <v>2538710734035</v>
      </c>
    </row>
    <row r="17" spans="1:6" ht="21.75" customHeight="1">
      <c r="A17" s="85" t="s">
        <v>293</v>
      </c>
      <c r="B17" s="85"/>
      <c r="D17" s="9">
        <v>0</v>
      </c>
      <c r="F17" s="9">
        <v>632616</v>
      </c>
    </row>
    <row r="18" spans="1:6" ht="21.75" customHeight="1">
      <c r="A18" s="85" t="s">
        <v>198</v>
      </c>
      <c r="B18" s="85"/>
      <c r="D18" s="9">
        <v>6570</v>
      </c>
      <c r="F18" s="9">
        <v>110484960773</v>
      </c>
    </row>
    <row r="19" spans="1:6" ht="21.75" customHeight="1">
      <c r="A19" s="85" t="s">
        <v>199</v>
      </c>
      <c r="B19" s="85"/>
      <c r="D19" s="9">
        <v>20273</v>
      </c>
      <c r="F19" s="9">
        <v>289373</v>
      </c>
    </row>
    <row r="20" spans="1:6" ht="21.75" customHeight="1">
      <c r="A20" s="85" t="s">
        <v>200</v>
      </c>
      <c r="B20" s="85"/>
      <c r="D20" s="9">
        <v>105831829296</v>
      </c>
      <c r="F20" s="9">
        <v>141460375434</v>
      </c>
    </row>
    <row r="21" spans="1:6" ht="21.75" customHeight="1" thickBot="1">
      <c r="A21" s="84" t="s">
        <v>32</v>
      </c>
      <c r="B21" s="84"/>
      <c r="D21" s="16">
        <f>SUM(D8:D20)</f>
        <v>1752448312534</v>
      </c>
      <c r="F21" s="16">
        <f>SUM(F8:F20)</f>
        <v>14032773657201</v>
      </c>
    </row>
  </sheetData>
  <autoFilter ref="A7:J21" xr:uid="{00000000-0001-0000-0C00-000000000000}">
    <filterColumn colId="0" showButton="0"/>
  </autoFilter>
  <mergeCells count="19">
    <mergeCell ref="A1:F1"/>
    <mergeCell ref="A2:F2"/>
    <mergeCell ref="A3:F3"/>
    <mergeCell ref="B5:F5"/>
    <mergeCell ref="A7:B7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0" t="s">
        <v>0</v>
      </c>
      <c r="B1" s="80"/>
      <c r="C1" s="80"/>
      <c r="D1" s="80"/>
      <c r="E1" s="80"/>
      <c r="F1" s="80"/>
    </row>
    <row r="2" spans="1:6" ht="21.75" customHeight="1">
      <c r="A2" s="80" t="s">
        <v>202</v>
      </c>
      <c r="B2" s="80"/>
      <c r="C2" s="80"/>
      <c r="D2" s="80"/>
      <c r="E2" s="80"/>
      <c r="F2" s="80"/>
    </row>
    <row r="3" spans="1:6" ht="21.75" customHeight="1">
      <c r="A3" s="80" t="s">
        <v>2</v>
      </c>
      <c r="B3" s="80"/>
      <c r="C3" s="80"/>
      <c r="D3" s="80"/>
      <c r="E3" s="80"/>
      <c r="F3" s="80"/>
    </row>
    <row r="4" spans="1:6" ht="14.45" customHeight="1"/>
    <row r="5" spans="1:6" ht="29.1" customHeight="1">
      <c r="A5" s="1" t="s">
        <v>294</v>
      </c>
      <c r="B5" s="90" t="s">
        <v>217</v>
      </c>
      <c r="C5" s="90"/>
      <c r="D5" s="90"/>
      <c r="E5" s="90"/>
      <c r="F5" s="90"/>
    </row>
    <row r="6" spans="1:6" ht="14.45" customHeight="1">
      <c r="D6" s="2" t="s">
        <v>221</v>
      </c>
      <c r="F6" s="2" t="s">
        <v>9</v>
      </c>
    </row>
    <row r="7" spans="1:6" ht="14.45" customHeight="1">
      <c r="A7" s="86" t="s">
        <v>217</v>
      </c>
      <c r="B7" s="86"/>
      <c r="D7" s="4" t="s">
        <v>184</v>
      </c>
      <c r="F7" s="4" t="s">
        <v>184</v>
      </c>
    </row>
    <row r="8" spans="1:6" ht="21.75" customHeight="1">
      <c r="A8" s="87" t="s">
        <v>217</v>
      </c>
      <c r="B8" s="87"/>
      <c r="D8" s="6">
        <v>697267542</v>
      </c>
      <c r="F8" s="6">
        <v>804337721</v>
      </c>
    </row>
    <row r="9" spans="1:6" ht="21.75" customHeight="1">
      <c r="A9" s="85" t="s">
        <v>295</v>
      </c>
      <c r="B9" s="85"/>
      <c r="D9" s="9">
        <v>0</v>
      </c>
      <c r="F9" s="9">
        <v>2515682067</v>
      </c>
    </row>
    <row r="10" spans="1:6" ht="21.75" customHeight="1">
      <c r="A10" s="81" t="s">
        <v>296</v>
      </c>
      <c r="B10" s="81"/>
      <c r="D10" s="13">
        <v>329785272</v>
      </c>
      <c r="F10" s="13">
        <v>5965915207</v>
      </c>
    </row>
    <row r="11" spans="1:6" ht="21.75" customHeight="1">
      <c r="A11" s="84" t="s">
        <v>32</v>
      </c>
      <c r="B11" s="84"/>
      <c r="D11" s="16">
        <v>1027052814</v>
      </c>
      <c r="F11" s="16">
        <v>9285934995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6"/>
  <sheetViews>
    <sheetView rightToLeft="1" workbookViewId="0">
      <selection activeCell="A19" sqref="A1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ht="14.45" customHeight="1"/>
    <row r="5" spans="1:19" ht="14.45" customHeight="1">
      <c r="A5" s="90" t="s">
        <v>224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</row>
    <row r="6" spans="1:19" ht="14.45" customHeight="1">
      <c r="A6" s="86" t="s">
        <v>34</v>
      </c>
      <c r="C6" s="86" t="s">
        <v>297</v>
      </c>
      <c r="D6" s="86"/>
      <c r="E6" s="86"/>
      <c r="F6" s="86"/>
      <c r="G6" s="86"/>
      <c r="I6" s="86" t="s">
        <v>221</v>
      </c>
      <c r="J6" s="86"/>
      <c r="K6" s="86"/>
      <c r="L6" s="86"/>
      <c r="M6" s="86"/>
      <c r="O6" s="86" t="s">
        <v>222</v>
      </c>
      <c r="P6" s="86"/>
      <c r="Q6" s="86"/>
      <c r="R6" s="86"/>
      <c r="S6" s="86"/>
    </row>
    <row r="7" spans="1:19" ht="39" customHeight="1">
      <c r="A7" s="86"/>
      <c r="C7" s="19" t="s">
        <v>298</v>
      </c>
      <c r="D7" s="3"/>
      <c r="E7" s="19" t="s">
        <v>299</v>
      </c>
      <c r="F7" s="3"/>
      <c r="G7" s="19" t="s">
        <v>300</v>
      </c>
      <c r="I7" s="19" t="s">
        <v>301</v>
      </c>
      <c r="J7" s="3"/>
      <c r="K7" s="19" t="s">
        <v>302</v>
      </c>
      <c r="L7" s="3"/>
      <c r="M7" s="19" t="s">
        <v>303</v>
      </c>
      <c r="O7" s="19" t="s">
        <v>301</v>
      </c>
      <c r="P7" s="3"/>
      <c r="Q7" s="19" t="s">
        <v>302</v>
      </c>
      <c r="R7" s="3"/>
      <c r="S7" s="19" t="s">
        <v>303</v>
      </c>
    </row>
    <row r="8" spans="1:19" ht="21.75" customHeight="1">
      <c r="A8" s="5" t="s">
        <v>26</v>
      </c>
      <c r="C8" s="5" t="s">
        <v>304</v>
      </c>
      <c r="E8" s="6">
        <v>211000000</v>
      </c>
      <c r="G8" s="6">
        <v>114</v>
      </c>
      <c r="I8" s="6">
        <v>0</v>
      </c>
      <c r="K8" s="6">
        <v>0</v>
      </c>
      <c r="M8" s="6">
        <v>0</v>
      </c>
      <c r="O8" s="6">
        <v>24054000000</v>
      </c>
      <c r="Q8" s="6">
        <v>0</v>
      </c>
      <c r="S8" s="6">
        <v>24054000000</v>
      </c>
    </row>
    <row r="9" spans="1:19" ht="21.75" customHeight="1">
      <c r="A9" s="8" t="s">
        <v>228</v>
      </c>
      <c r="C9" s="8" t="s">
        <v>305</v>
      </c>
      <c r="E9" s="9">
        <v>8502639</v>
      </c>
      <c r="G9" s="9">
        <v>2320</v>
      </c>
      <c r="I9" s="9">
        <v>0</v>
      </c>
      <c r="K9" s="9">
        <v>0</v>
      </c>
      <c r="M9" s="9">
        <v>0</v>
      </c>
      <c r="O9" s="9">
        <v>19726122480</v>
      </c>
      <c r="Q9" s="9">
        <v>0</v>
      </c>
      <c r="S9" s="9">
        <v>19726122480</v>
      </c>
    </row>
    <row r="10" spans="1:19" ht="21.75" customHeight="1">
      <c r="A10" s="8" t="s">
        <v>238</v>
      </c>
      <c r="C10" s="8" t="s">
        <v>306</v>
      </c>
      <c r="E10" s="9">
        <v>19431752</v>
      </c>
      <c r="G10" s="9">
        <v>1997</v>
      </c>
      <c r="I10" s="9">
        <v>0</v>
      </c>
      <c r="K10" s="9">
        <v>0</v>
      </c>
      <c r="M10" s="9">
        <v>0</v>
      </c>
      <c r="O10" s="9">
        <v>38805208744</v>
      </c>
      <c r="Q10" s="9">
        <v>0</v>
      </c>
      <c r="S10" s="9">
        <v>38805208744</v>
      </c>
    </row>
    <row r="11" spans="1:19" ht="21.75" customHeight="1">
      <c r="A11" s="8" t="s">
        <v>227</v>
      </c>
      <c r="C11" s="8" t="s">
        <v>304</v>
      </c>
      <c r="E11" s="9">
        <v>10500000</v>
      </c>
      <c r="G11" s="9">
        <v>360</v>
      </c>
      <c r="I11" s="9">
        <v>0</v>
      </c>
      <c r="K11" s="9">
        <v>0</v>
      </c>
      <c r="M11" s="9">
        <v>0</v>
      </c>
      <c r="O11" s="9">
        <v>3780000000</v>
      </c>
      <c r="Q11" s="9">
        <v>0</v>
      </c>
      <c r="S11" s="9">
        <v>3780000000</v>
      </c>
    </row>
    <row r="12" spans="1:19" ht="21.75" customHeight="1">
      <c r="A12" s="8" t="s">
        <v>240</v>
      </c>
      <c r="C12" s="8" t="s">
        <v>307</v>
      </c>
      <c r="E12" s="9">
        <v>11000000</v>
      </c>
      <c r="G12" s="9">
        <v>625</v>
      </c>
      <c r="I12" s="9">
        <v>0</v>
      </c>
      <c r="K12" s="9">
        <v>0</v>
      </c>
      <c r="M12" s="9">
        <v>0</v>
      </c>
      <c r="O12" s="9">
        <v>6875000000</v>
      </c>
      <c r="Q12" s="9">
        <v>0</v>
      </c>
      <c r="S12" s="9">
        <v>6875000000</v>
      </c>
    </row>
    <row r="13" spans="1:19" ht="21.75" customHeight="1">
      <c r="A13" s="8" t="s">
        <v>230</v>
      </c>
      <c r="C13" s="8" t="s">
        <v>308</v>
      </c>
      <c r="E13" s="9">
        <v>32163634</v>
      </c>
      <c r="G13" s="9">
        <v>400</v>
      </c>
      <c r="I13" s="9">
        <v>0</v>
      </c>
      <c r="K13" s="9">
        <v>0</v>
      </c>
      <c r="M13" s="9">
        <v>0</v>
      </c>
      <c r="O13" s="9">
        <v>12865453600</v>
      </c>
      <c r="Q13" s="9">
        <v>0</v>
      </c>
      <c r="S13" s="9">
        <v>12865453600</v>
      </c>
    </row>
    <row r="14" spans="1:19" ht="21.75" customHeight="1">
      <c r="A14" s="8" t="s">
        <v>241</v>
      </c>
      <c r="C14" s="8" t="s">
        <v>309</v>
      </c>
      <c r="E14" s="9">
        <v>4000000</v>
      </c>
      <c r="G14" s="9">
        <v>2017</v>
      </c>
      <c r="I14" s="9">
        <v>0</v>
      </c>
      <c r="K14" s="9">
        <v>0</v>
      </c>
      <c r="M14" s="9">
        <v>0</v>
      </c>
      <c r="O14" s="9">
        <v>8068000000</v>
      </c>
      <c r="Q14" s="9">
        <v>0</v>
      </c>
      <c r="S14" s="9">
        <v>8068000000</v>
      </c>
    </row>
    <row r="15" spans="1:19" ht="21.75" customHeight="1">
      <c r="A15" s="11" t="s">
        <v>29</v>
      </c>
      <c r="C15" s="11" t="s">
        <v>310</v>
      </c>
      <c r="E15" s="13">
        <v>46400000</v>
      </c>
      <c r="G15" s="13">
        <v>600</v>
      </c>
      <c r="I15" s="13">
        <v>0</v>
      </c>
      <c r="K15" s="13">
        <v>0</v>
      </c>
      <c r="M15" s="13">
        <v>0</v>
      </c>
      <c r="O15" s="13">
        <v>27840000000</v>
      </c>
      <c r="Q15" s="13">
        <v>0</v>
      </c>
      <c r="S15" s="13">
        <v>27840000000</v>
      </c>
    </row>
    <row r="16" spans="1:19" ht="21.75" customHeight="1">
      <c r="A16" s="15" t="s">
        <v>32</v>
      </c>
      <c r="C16" s="16"/>
      <c r="E16" s="16"/>
      <c r="G16" s="16"/>
      <c r="I16" s="16">
        <v>0</v>
      </c>
      <c r="K16" s="16">
        <v>0</v>
      </c>
      <c r="M16" s="16">
        <v>0</v>
      </c>
      <c r="O16" s="16">
        <v>142013784824</v>
      </c>
      <c r="Q16" s="16">
        <v>0</v>
      </c>
      <c r="S16" s="16">
        <v>142013784824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37" sqref="A3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14.45" customHeight="1"/>
    <row r="5" spans="1:11" ht="14.45" customHeight="1">
      <c r="A5" s="90" t="s">
        <v>244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4.45" customHeight="1">
      <c r="I6" s="2" t="s">
        <v>221</v>
      </c>
      <c r="K6" s="2" t="s">
        <v>222</v>
      </c>
    </row>
    <row r="7" spans="1:11" ht="29.1" customHeight="1">
      <c r="A7" s="2" t="s">
        <v>311</v>
      </c>
      <c r="C7" s="18" t="s">
        <v>312</v>
      </c>
      <c r="E7" s="18" t="s">
        <v>313</v>
      </c>
      <c r="G7" s="18" t="s">
        <v>314</v>
      </c>
      <c r="I7" s="19" t="s">
        <v>315</v>
      </c>
      <c r="K7" s="19" t="s">
        <v>315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T55"/>
  <sheetViews>
    <sheetView rightToLeft="1" topLeftCell="A22" workbookViewId="0">
      <selection activeCell="T45" sqref="T4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7109375" bestFit="1" customWidth="1"/>
    <col min="11" max="11" width="1.28515625" customWidth="1"/>
    <col min="12" max="12" width="10.42578125" customWidth="1"/>
    <col min="13" max="13" width="1.28515625" customWidth="1"/>
    <col min="14" max="14" width="17.7109375" bestFit="1" customWidth="1"/>
    <col min="15" max="15" width="1.28515625" customWidth="1"/>
    <col min="16" max="16" width="18.85546875" bestFit="1" customWidth="1"/>
    <col min="17" max="17" width="1.28515625" customWidth="1"/>
    <col min="18" max="18" width="10.42578125" customWidth="1"/>
    <col min="19" max="19" width="1.28515625" customWidth="1"/>
    <col min="20" max="20" width="18.85546875" bestFit="1" customWidth="1"/>
    <col min="21" max="21" width="0.28515625" customWidth="1"/>
  </cols>
  <sheetData>
    <row r="1" spans="1:20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ht="14.45" customHeight="1"/>
    <row r="5" spans="1:20" ht="14.45" customHeight="1">
      <c r="A5" s="90" t="s">
        <v>316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</row>
    <row r="6" spans="1:20" ht="14.45" customHeight="1">
      <c r="A6" s="103" t="s">
        <v>205</v>
      </c>
      <c r="J6" s="104" t="s">
        <v>221</v>
      </c>
      <c r="K6" s="104"/>
      <c r="L6" s="104"/>
      <c r="M6" s="104"/>
      <c r="N6" s="104"/>
      <c r="P6" s="104" t="s">
        <v>222</v>
      </c>
      <c r="Q6" s="104"/>
      <c r="R6" s="104"/>
      <c r="S6" s="104"/>
      <c r="T6" s="104"/>
    </row>
    <row r="7" spans="1:20" ht="29.1" customHeight="1">
      <c r="A7" s="104"/>
      <c r="C7" s="18" t="s">
        <v>317</v>
      </c>
      <c r="E7" s="102" t="s">
        <v>89</v>
      </c>
      <c r="F7" s="102"/>
      <c r="H7" s="18" t="s">
        <v>318</v>
      </c>
      <c r="J7" s="19" t="s">
        <v>319</v>
      </c>
      <c r="K7" s="3"/>
      <c r="L7" s="19" t="s">
        <v>302</v>
      </c>
      <c r="M7" s="3"/>
      <c r="N7" s="19" t="s">
        <v>320</v>
      </c>
      <c r="P7" s="19" t="s">
        <v>319</v>
      </c>
      <c r="Q7" s="3"/>
      <c r="R7" s="19" t="s">
        <v>302</v>
      </c>
      <c r="S7" s="3"/>
      <c r="T7" s="19" t="s">
        <v>320</v>
      </c>
    </row>
    <row r="8" spans="1:20" ht="21.75" customHeight="1">
      <c r="A8" s="5" t="s">
        <v>157</v>
      </c>
      <c r="C8" s="3"/>
      <c r="E8" s="5" t="s">
        <v>159</v>
      </c>
      <c r="F8" s="3"/>
      <c r="H8" s="7">
        <v>23</v>
      </c>
      <c r="J8" s="6">
        <v>2205667400</v>
      </c>
      <c r="L8" s="6">
        <v>0</v>
      </c>
      <c r="N8" s="6">
        <v>2205667400</v>
      </c>
      <c r="P8" s="6">
        <v>2205667400</v>
      </c>
      <c r="R8" s="6">
        <v>0</v>
      </c>
      <c r="T8" s="6">
        <v>2205667400</v>
      </c>
    </row>
    <row r="9" spans="1:20" ht="21.75" customHeight="1">
      <c r="A9" s="8" t="s">
        <v>160</v>
      </c>
      <c r="E9" s="8" t="s">
        <v>162</v>
      </c>
      <c r="H9" s="10">
        <v>23</v>
      </c>
      <c r="J9" s="9">
        <v>1042364256316</v>
      </c>
      <c r="L9" s="9">
        <v>0</v>
      </c>
      <c r="N9" s="9">
        <v>1042364256316</v>
      </c>
      <c r="P9" s="9">
        <v>1042364256316</v>
      </c>
      <c r="R9" s="9">
        <v>0</v>
      </c>
      <c r="T9" s="9">
        <v>1042364256316</v>
      </c>
    </row>
    <row r="10" spans="1:20" ht="21.75" customHeight="1">
      <c r="A10" s="8" t="s">
        <v>150</v>
      </c>
      <c r="E10" s="8" t="s">
        <v>151</v>
      </c>
      <c r="H10" s="10">
        <v>23</v>
      </c>
      <c r="J10" s="9">
        <v>354758155247</v>
      </c>
      <c r="L10" s="9">
        <v>0</v>
      </c>
      <c r="N10" s="9">
        <v>354758155247</v>
      </c>
      <c r="P10" s="9">
        <v>357300418076</v>
      </c>
      <c r="R10" s="9">
        <v>0</v>
      </c>
      <c r="T10" s="9">
        <v>357300418076</v>
      </c>
    </row>
    <row r="11" spans="1:20" ht="21.75" customHeight="1">
      <c r="A11" s="8" t="s">
        <v>147</v>
      </c>
      <c r="E11" s="8" t="s">
        <v>149</v>
      </c>
      <c r="H11" s="10">
        <v>23</v>
      </c>
      <c r="J11" s="9">
        <v>729974262788</v>
      </c>
      <c r="L11" s="9">
        <v>0</v>
      </c>
      <c r="N11" s="9">
        <v>729974262788</v>
      </c>
      <c r="P11" s="9">
        <v>735313268092</v>
      </c>
      <c r="R11" s="9">
        <v>0</v>
      </c>
      <c r="T11" s="9">
        <v>735313268092</v>
      </c>
    </row>
    <row r="12" spans="1:20" ht="21.75" customHeight="1">
      <c r="A12" s="8" t="s">
        <v>155</v>
      </c>
      <c r="E12" s="8" t="s">
        <v>156</v>
      </c>
      <c r="H12" s="10">
        <v>23</v>
      </c>
      <c r="J12" s="9">
        <v>343336913305</v>
      </c>
      <c r="L12" s="9">
        <v>0</v>
      </c>
      <c r="N12" s="9">
        <v>343336913305</v>
      </c>
      <c r="P12" s="9">
        <v>343336913305</v>
      </c>
      <c r="R12" s="9">
        <v>0</v>
      </c>
      <c r="T12" s="9">
        <v>343336913305</v>
      </c>
    </row>
    <row r="13" spans="1:20" ht="21.75" customHeight="1">
      <c r="A13" s="8" t="s">
        <v>144</v>
      </c>
      <c r="E13" s="8" t="s">
        <v>146</v>
      </c>
      <c r="H13" s="10">
        <v>23</v>
      </c>
      <c r="J13" s="9">
        <v>222686619561</v>
      </c>
      <c r="L13" s="9">
        <v>0</v>
      </c>
      <c r="N13" s="9">
        <v>222686619561</v>
      </c>
      <c r="P13" s="9">
        <v>229708543568</v>
      </c>
      <c r="R13" s="9">
        <v>0</v>
      </c>
      <c r="T13" s="9">
        <v>229708543568</v>
      </c>
    </row>
    <row r="14" spans="1:20" ht="21.75" customHeight="1">
      <c r="A14" s="8" t="s">
        <v>141</v>
      </c>
      <c r="E14" s="8" t="s">
        <v>143</v>
      </c>
      <c r="H14" s="10">
        <v>23</v>
      </c>
      <c r="J14" s="9">
        <v>40967691668</v>
      </c>
      <c r="L14" s="9">
        <v>0</v>
      </c>
      <c r="N14" s="9">
        <v>40967691668</v>
      </c>
      <c r="P14" s="9">
        <v>46112610393</v>
      </c>
      <c r="R14" s="9">
        <v>0</v>
      </c>
      <c r="T14" s="9">
        <v>46112610393</v>
      </c>
    </row>
    <row r="15" spans="1:20" ht="21.75" customHeight="1">
      <c r="A15" s="8" t="s">
        <v>138</v>
      </c>
      <c r="E15" s="8" t="s">
        <v>140</v>
      </c>
      <c r="H15" s="10">
        <v>23</v>
      </c>
      <c r="J15" s="9">
        <v>125391757994</v>
      </c>
      <c r="L15" s="9">
        <v>0</v>
      </c>
      <c r="N15" s="9">
        <v>125391757994</v>
      </c>
      <c r="P15" s="9">
        <v>155103967453</v>
      </c>
      <c r="R15" s="9">
        <v>0</v>
      </c>
      <c r="T15" s="9">
        <v>155103967453</v>
      </c>
    </row>
    <row r="16" spans="1:20" ht="21.75" customHeight="1">
      <c r="A16" s="8" t="s">
        <v>133</v>
      </c>
      <c r="E16" s="8" t="s">
        <v>135</v>
      </c>
      <c r="H16" s="10">
        <v>23</v>
      </c>
      <c r="J16" s="9">
        <v>256433015162</v>
      </c>
      <c r="L16" s="9">
        <v>0</v>
      </c>
      <c r="N16" s="9">
        <v>256433015162</v>
      </c>
      <c r="P16" s="9">
        <v>320211343115</v>
      </c>
      <c r="R16" s="9">
        <v>0</v>
      </c>
      <c r="T16" s="9">
        <v>320211343115</v>
      </c>
    </row>
    <row r="17" spans="1:20" ht="21.75" customHeight="1">
      <c r="A17" s="8" t="s">
        <v>136</v>
      </c>
      <c r="E17" s="8" t="s">
        <v>137</v>
      </c>
      <c r="H17" s="10">
        <v>23</v>
      </c>
      <c r="J17" s="9">
        <v>3142688220111</v>
      </c>
      <c r="L17" s="9">
        <v>0</v>
      </c>
      <c r="N17" s="9">
        <v>3142688220111</v>
      </c>
      <c r="P17" s="9">
        <v>3390571210199</v>
      </c>
      <c r="R17" s="9">
        <v>0</v>
      </c>
      <c r="T17" s="9">
        <v>3390571210199</v>
      </c>
    </row>
    <row r="18" spans="1:20" ht="21.75" customHeight="1">
      <c r="A18" s="8" t="s">
        <v>130</v>
      </c>
      <c r="E18" s="8" t="s">
        <v>132</v>
      </c>
      <c r="H18" s="10">
        <v>23</v>
      </c>
      <c r="J18" s="9">
        <v>146286992722</v>
      </c>
      <c r="L18" s="9">
        <v>0</v>
      </c>
      <c r="N18" s="9">
        <v>146286992722</v>
      </c>
      <c r="P18" s="9">
        <v>191849372157</v>
      </c>
      <c r="R18" s="9">
        <v>0</v>
      </c>
      <c r="T18" s="9">
        <v>191849372157</v>
      </c>
    </row>
    <row r="19" spans="1:20" ht="21.75" customHeight="1">
      <c r="A19" s="8" t="s">
        <v>128</v>
      </c>
      <c r="E19" s="8" t="s">
        <v>129</v>
      </c>
      <c r="H19" s="10">
        <v>23</v>
      </c>
      <c r="J19" s="9">
        <v>15653318529</v>
      </c>
      <c r="L19" s="9">
        <v>0</v>
      </c>
      <c r="N19" s="9">
        <v>15653318529</v>
      </c>
      <c r="P19" s="9">
        <v>21748090297</v>
      </c>
      <c r="R19" s="9">
        <v>0</v>
      </c>
      <c r="T19" s="9">
        <v>21748090297</v>
      </c>
    </row>
    <row r="20" spans="1:20" ht="21.75" customHeight="1">
      <c r="A20" s="8" t="s">
        <v>125</v>
      </c>
      <c r="E20" s="8" t="s">
        <v>127</v>
      </c>
      <c r="H20" s="10">
        <v>23</v>
      </c>
      <c r="J20" s="9">
        <v>19801126878</v>
      </c>
      <c r="L20" s="9">
        <v>0</v>
      </c>
      <c r="N20" s="9">
        <v>19801126878</v>
      </c>
      <c r="P20" s="9">
        <v>27024125834</v>
      </c>
      <c r="R20" s="9">
        <v>0</v>
      </c>
      <c r="T20" s="9">
        <v>27024125834</v>
      </c>
    </row>
    <row r="21" spans="1:20" ht="21.75" customHeight="1">
      <c r="A21" s="8" t="s">
        <v>163</v>
      </c>
      <c r="E21" s="8" t="s">
        <v>164</v>
      </c>
      <c r="H21" s="10">
        <v>23</v>
      </c>
      <c r="J21" s="9">
        <v>5896288834</v>
      </c>
      <c r="L21" s="9">
        <v>0</v>
      </c>
      <c r="N21" s="9">
        <v>5896288834</v>
      </c>
      <c r="P21" s="9">
        <v>5896288834</v>
      </c>
      <c r="R21" s="9">
        <v>0</v>
      </c>
      <c r="T21" s="9">
        <v>5896288834</v>
      </c>
    </row>
    <row r="22" spans="1:20" ht="21.75" customHeight="1">
      <c r="A22" s="8" t="s">
        <v>122</v>
      </c>
      <c r="E22" s="8" t="s">
        <v>124</v>
      </c>
      <c r="H22" s="10">
        <v>23</v>
      </c>
      <c r="J22" s="9">
        <v>86900245478</v>
      </c>
      <c r="L22" s="9">
        <v>0</v>
      </c>
      <c r="N22" s="9">
        <v>86900245478</v>
      </c>
      <c r="P22" s="9">
        <v>122952222372</v>
      </c>
      <c r="R22" s="9">
        <v>0</v>
      </c>
      <c r="T22" s="9">
        <v>122952222372</v>
      </c>
    </row>
    <row r="23" spans="1:20" ht="21.75" customHeight="1">
      <c r="A23" s="8" t="s">
        <v>165</v>
      </c>
      <c r="E23" s="8" t="s">
        <v>168</v>
      </c>
      <c r="H23" s="10">
        <v>23</v>
      </c>
      <c r="J23" s="9">
        <v>211334856215</v>
      </c>
      <c r="L23" s="9">
        <v>0</v>
      </c>
      <c r="N23" s="9">
        <v>211334856215</v>
      </c>
      <c r="P23" s="9">
        <v>1277842795826</v>
      </c>
      <c r="R23" s="9">
        <v>0</v>
      </c>
      <c r="T23" s="9">
        <v>1277842795826</v>
      </c>
    </row>
    <row r="24" spans="1:20" ht="21.75" customHeight="1">
      <c r="A24" s="8" t="s">
        <v>169</v>
      </c>
      <c r="E24" s="8" t="s">
        <v>168</v>
      </c>
      <c r="H24" s="10">
        <v>23</v>
      </c>
      <c r="J24" s="9">
        <v>199583146193</v>
      </c>
      <c r="L24" s="9">
        <v>0</v>
      </c>
      <c r="N24" s="9">
        <v>199583146193</v>
      </c>
      <c r="P24" s="9">
        <v>1213220795506</v>
      </c>
      <c r="R24" s="9">
        <v>0</v>
      </c>
      <c r="T24" s="9">
        <v>1213220795506</v>
      </c>
    </row>
    <row r="25" spans="1:20" ht="21.75" customHeight="1">
      <c r="A25" s="8" t="s">
        <v>95</v>
      </c>
      <c r="E25" s="8" t="s">
        <v>97</v>
      </c>
      <c r="H25" s="10">
        <v>23</v>
      </c>
      <c r="J25" s="9">
        <v>17699855700</v>
      </c>
      <c r="L25" s="9">
        <v>0</v>
      </c>
      <c r="N25" s="9">
        <v>17699855700</v>
      </c>
      <c r="P25" s="9">
        <f>129097313000+40695210675</f>
        <v>169792523675</v>
      </c>
      <c r="R25" s="9">
        <v>0</v>
      </c>
      <c r="T25" s="9">
        <f>P25</f>
        <v>169792523675</v>
      </c>
    </row>
    <row r="26" spans="1:20" ht="21.75" customHeight="1">
      <c r="A26" s="8" t="s">
        <v>119</v>
      </c>
      <c r="E26" s="8" t="s">
        <v>121</v>
      </c>
      <c r="H26" s="10">
        <v>23</v>
      </c>
      <c r="J26" s="9">
        <v>83518080</v>
      </c>
      <c r="L26" s="9">
        <v>0</v>
      </c>
      <c r="N26" s="9">
        <v>83518080</v>
      </c>
      <c r="P26" s="9">
        <v>336679441212</v>
      </c>
      <c r="R26" s="9">
        <v>0</v>
      </c>
      <c r="T26" s="9">
        <v>336679441212</v>
      </c>
    </row>
    <row r="27" spans="1:20" ht="21.75" customHeight="1">
      <c r="A27" s="8" t="s">
        <v>152</v>
      </c>
      <c r="E27" s="8" t="s">
        <v>154</v>
      </c>
      <c r="H27" s="10">
        <v>23</v>
      </c>
      <c r="J27" s="9">
        <v>13621196950</v>
      </c>
      <c r="L27" s="9">
        <v>0</v>
      </c>
      <c r="N27" s="9">
        <v>13621196950</v>
      </c>
      <c r="P27" s="9">
        <v>238216235349</v>
      </c>
      <c r="R27" s="9">
        <v>0</v>
      </c>
      <c r="T27" s="9">
        <v>238216235349</v>
      </c>
    </row>
    <row r="28" spans="1:20" ht="21.75" customHeight="1">
      <c r="A28" s="8" t="s">
        <v>116</v>
      </c>
      <c r="E28" s="8" t="s">
        <v>118</v>
      </c>
      <c r="H28" s="10">
        <v>23</v>
      </c>
      <c r="J28" s="9">
        <v>664169535894</v>
      </c>
      <c r="L28" s="9">
        <v>0</v>
      </c>
      <c r="N28" s="9">
        <v>664169535894</v>
      </c>
      <c r="P28" s="9">
        <v>4264122312483</v>
      </c>
      <c r="R28" s="9">
        <v>0</v>
      </c>
      <c r="T28" s="9">
        <v>4264122312483</v>
      </c>
    </row>
    <row r="29" spans="1:20" ht="21.75" customHeight="1">
      <c r="A29" s="8" t="s">
        <v>113</v>
      </c>
      <c r="E29" s="8" t="s">
        <v>115</v>
      </c>
      <c r="H29" s="10">
        <v>23</v>
      </c>
      <c r="J29" s="9">
        <v>28349409664</v>
      </c>
      <c r="L29" s="9">
        <v>0</v>
      </c>
      <c r="N29" s="9">
        <v>28349409664</v>
      </c>
      <c r="P29" s="9">
        <v>545672262349</v>
      </c>
      <c r="R29" s="9">
        <v>0</v>
      </c>
      <c r="T29" s="9">
        <v>545672262349</v>
      </c>
    </row>
    <row r="30" spans="1:20" ht="21.75" customHeight="1">
      <c r="A30" s="8" t="s">
        <v>107</v>
      </c>
      <c r="E30" s="8" t="s">
        <v>109</v>
      </c>
      <c r="H30" s="10">
        <v>23</v>
      </c>
      <c r="J30" s="9">
        <v>88060860</v>
      </c>
      <c r="L30" s="9">
        <v>0</v>
      </c>
      <c r="N30" s="9">
        <v>88060860</v>
      </c>
      <c r="P30" s="9">
        <v>711742380</v>
      </c>
      <c r="R30" s="9">
        <v>0</v>
      </c>
      <c r="T30" s="9">
        <v>711742380</v>
      </c>
    </row>
    <row r="31" spans="1:20" ht="21.75" customHeight="1">
      <c r="A31" s="8" t="s">
        <v>277</v>
      </c>
      <c r="E31" s="8" t="s">
        <v>321</v>
      </c>
      <c r="H31" s="10">
        <v>26</v>
      </c>
      <c r="J31" s="9">
        <v>0</v>
      </c>
      <c r="L31" s="9">
        <v>0</v>
      </c>
      <c r="N31" s="9">
        <v>0</v>
      </c>
      <c r="P31" s="9">
        <v>200647270207</v>
      </c>
      <c r="R31" s="9">
        <v>0</v>
      </c>
      <c r="T31" s="9">
        <v>200647270207</v>
      </c>
    </row>
    <row r="32" spans="1:20" ht="21.75" customHeight="1">
      <c r="A32" s="8" t="s">
        <v>276</v>
      </c>
      <c r="E32" s="8" t="s">
        <v>322</v>
      </c>
      <c r="H32" s="10">
        <v>20.5</v>
      </c>
      <c r="J32" s="9">
        <v>0</v>
      </c>
      <c r="L32" s="9">
        <v>0</v>
      </c>
      <c r="N32" s="9">
        <v>0</v>
      </c>
      <c r="P32" s="9">
        <v>126195632528</v>
      </c>
      <c r="R32" s="9">
        <v>0</v>
      </c>
      <c r="T32" s="9">
        <v>126195632528</v>
      </c>
    </row>
    <row r="33" spans="1:20" ht="21.75" customHeight="1">
      <c r="A33" s="8" t="s">
        <v>275</v>
      </c>
      <c r="E33" s="8" t="s">
        <v>323</v>
      </c>
      <c r="H33" s="10">
        <v>20.5</v>
      </c>
      <c r="J33" s="9">
        <v>0</v>
      </c>
      <c r="L33" s="9">
        <v>0</v>
      </c>
      <c r="N33" s="9">
        <v>0</v>
      </c>
      <c r="P33" s="9">
        <v>37404751821</v>
      </c>
      <c r="R33" s="9">
        <v>0</v>
      </c>
      <c r="T33" s="9">
        <v>37404751821</v>
      </c>
    </row>
    <row r="34" spans="1:20" ht="21.75" customHeight="1">
      <c r="A34" s="8" t="s">
        <v>274</v>
      </c>
      <c r="E34" s="8" t="s">
        <v>324</v>
      </c>
      <c r="H34" s="10">
        <v>20.5</v>
      </c>
      <c r="J34" s="9">
        <v>0</v>
      </c>
      <c r="L34" s="9">
        <v>0</v>
      </c>
      <c r="N34" s="9">
        <v>0</v>
      </c>
      <c r="P34" s="9">
        <v>17506126473</v>
      </c>
      <c r="R34" s="9">
        <v>0</v>
      </c>
      <c r="T34" s="9">
        <v>17506126473</v>
      </c>
    </row>
    <row r="35" spans="1:20" ht="21.75" customHeight="1">
      <c r="A35" s="8" t="s">
        <v>273</v>
      </c>
      <c r="E35" s="8" t="s">
        <v>325</v>
      </c>
      <c r="H35" s="10">
        <v>20.5</v>
      </c>
      <c r="J35" s="9">
        <v>0</v>
      </c>
      <c r="L35" s="9">
        <v>0</v>
      </c>
      <c r="N35" s="9">
        <v>0</v>
      </c>
      <c r="P35" s="9">
        <v>51868267977</v>
      </c>
      <c r="R35" s="9">
        <v>0</v>
      </c>
      <c r="T35" s="9">
        <v>51868267977</v>
      </c>
    </row>
    <row r="36" spans="1:20" ht="21.75" customHeight="1">
      <c r="A36" s="8" t="s">
        <v>270</v>
      </c>
      <c r="E36" s="8" t="s">
        <v>326</v>
      </c>
      <c r="H36" s="10">
        <v>21</v>
      </c>
      <c r="J36" s="9">
        <v>0</v>
      </c>
      <c r="L36" s="9">
        <v>0</v>
      </c>
      <c r="N36" s="9">
        <v>0</v>
      </c>
      <c r="P36" s="9">
        <v>11689983445</v>
      </c>
      <c r="R36" s="9">
        <v>0</v>
      </c>
      <c r="T36" s="9">
        <v>11689983445</v>
      </c>
    </row>
    <row r="37" spans="1:20" ht="21.75" customHeight="1">
      <c r="A37" s="8" t="s">
        <v>110</v>
      </c>
      <c r="E37" s="8" t="s">
        <v>112</v>
      </c>
      <c r="H37" s="10">
        <v>18</v>
      </c>
      <c r="J37" s="9">
        <v>3821152110</v>
      </c>
      <c r="L37" s="9">
        <v>0</v>
      </c>
      <c r="N37" s="9">
        <v>3821152110</v>
      </c>
      <c r="P37" s="9">
        <v>40685695307</v>
      </c>
      <c r="R37" s="9">
        <v>0</v>
      </c>
      <c r="T37" s="9">
        <v>40685695307</v>
      </c>
    </row>
    <row r="38" spans="1:20" ht="21.75" customHeight="1">
      <c r="A38" s="8" t="s">
        <v>280</v>
      </c>
      <c r="E38" s="8" t="s">
        <v>327</v>
      </c>
      <c r="H38" s="10">
        <v>18</v>
      </c>
      <c r="J38" s="9">
        <v>0</v>
      </c>
      <c r="L38" s="9">
        <v>0</v>
      </c>
      <c r="N38" s="9">
        <v>0</v>
      </c>
      <c r="P38" s="9">
        <v>144905312993</v>
      </c>
      <c r="R38" s="9">
        <v>0</v>
      </c>
      <c r="T38" s="9">
        <v>144905312993</v>
      </c>
    </row>
    <row r="39" spans="1:20" ht="21.75" customHeight="1">
      <c r="A39" s="8" t="s">
        <v>91</v>
      </c>
      <c r="E39" s="8"/>
      <c r="H39" s="10">
        <v>24.16</v>
      </c>
      <c r="J39" s="9">
        <v>0</v>
      </c>
      <c r="L39" s="9">
        <v>0</v>
      </c>
      <c r="N39" s="9">
        <v>0</v>
      </c>
      <c r="P39" s="9">
        <v>9819209015</v>
      </c>
      <c r="R39" s="9">
        <v>0</v>
      </c>
      <c r="T39" s="9">
        <f>P39</f>
        <v>9819209015</v>
      </c>
    </row>
    <row r="40" spans="1:20" ht="21.75" customHeight="1">
      <c r="A40" s="8" t="s">
        <v>350</v>
      </c>
      <c r="E40" s="8"/>
      <c r="H40" s="10"/>
      <c r="J40" s="9">
        <v>0</v>
      </c>
      <c r="L40" s="9">
        <v>0</v>
      </c>
      <c r="N40" s="9">
        <v>0</v>
      </c>
      <c r="P40" s="9">
        <v>470550001036</v>
      </c>
      <c r="R40" s="9">
        <v>0</v>
      </c>
      <c r="T40" s="9">
        <f>P40</f>
        <v>470550001036</v>
      </c>
    </row>
    <row r="41" spans="1:20" ht="21.75" customHeight="1">
      <c r="A41" s="11" t="s">
        <v>279</v>
      </c>
      <c r="C41" s="12"/>
      <c r="E41" s="11" t="s">
        <v>328</v>
      </c>
      <c r="H41" s="14">
        <v>18</v>
      </c>
      <c r="J41" s="13">
        <v>0</v>
      </c>
      <c r="L41" s="13">
        <v>0</v>
      </c>
      <c r="N41" s="13">
        <v>0</v>
      </c>
      <c r="P41" s="13">
        <v>189529133803</v>
      </c>
      <c r="R41" s="13">
        <v>0</v>
      </c>
      <c r="T41" s="13">
        <v>189529133803</v>
      </c>
    </row>
    <row r="42" spans="1:20" ht="21.75" customHeight="1" thickBot="1">
      <c r="A42" s="15" t="s">
        <v>32</v>
      </c>
      <c r="C42" s="16"/>
      <c r="E42" s="16"/>
      <c r="H42" s="16"/>
      <c r="J42" s="16">
        <f>SUM(J8:J41)</f>
        <v>7674095263659</v>
      </c>
      <c r="L42" s="16">
        <v>0</v>
      </c>
      <c r="N42" s="16">
        <f>SUM(N8:N41)</f>
        <v>7674095263659</v>
      </c>
      <c r="P42" s="16">
        <f>SUM(P8:P41)</f>
        <v>16338757790796</v>
      </c>
      <c r="R42" s="16">
        <v>0</v>
      </c>
      <c r="T42" s="16">
        <f>SUM(T8:T41)</f>
        <v>16338757790796</v>
      </c>
    </row>
    <row r="43" spans="1:20" ht="21.75" customHeight="1" thickTop="1"/>
    <row r="47" spans="1:20" ht="21.75" customHeight="1">
      <c r="T47" s="39"/>
    </row>
    <row r="51" spans="20:20" ht="21.75" customHeight="1">
      <c r="T51" s="39"/>
    </row>
    <row r="54" spans="20:20" ht="21.75" customHeight="1">
      <c r="T54" s="39"/>
    </row>
    <row r="55" spans="20:20" ht="21.75" customHeight="1">
      <c r="T55" s="39"/>
    </row>
  </sheetData>
  <autoFilter ref="A7:T42" xr:uid="{00000000-0001-0000-1000-000000000000}">
    <filterColumn colId="4" showButton="0"/>
  </autoFilter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86"/>
  <sheetViews>
    <sheetView rightToLeft="1" workbookViewId="0">
      <selection activeCell="B7" sqref="A7:XFD7"/>
    </sheetView>
  </sheetViews>
  <sheetFormatPr defaultRowHeight="12.75"/>
  <cols>
    <col min="1" max="1" width="36.28515625" bestFit="1" customWidth="1"/>
    <col min="2" max="2" width="1.28515625" customWidth="1"/>
    <col min="3" max="3" width="17.85546875" bestFit="1" customWidth="1"/>
    <col min="4" max="4" width="1.28515625" customWidth="1"/>
    <col min="5" max="5" width="15.28515625" bestFit="1" customWidth="1"/>
    <col min="6" max="6" width="1.28515625" customWidth="1"/>
    <col min="7" max="7" width="17.85546875" bestFit="1" customWidth="1"/>
    <col min="8" max="8" width="1.28515625" customWidth="1"/>
    <col min="9" max="9" width="18.85546875" bestFit="1" customWidth="1"/>
    <col min="10" max="10" width="1.28515625" customWidth="1"/>
    <col min="11" max="11" width="15.28515625" bestFit="1" customWidth="1"/>
    <col min="12" max="12" width="1.28515625" customWidth="1"/>
    <col min="13" max="13" width="18.85546875" bestFit="1" customWidth="1"/>
    <col min="14" max="14" width="0.28515625" customWidth="1"/>
  </cols>
  <sheetData>
    <row r="1" spans="1:13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4.45" customHeight="1"/>
    <row r="5" spans="1:13" ht="14.45" customHeight="1">
      <c r="A5" s="90" t="s">
        <v>329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3" ht="14.45" customHeight="1">
      <c r="A6" s="104" t="s">
        <v>205</v>
      </c>
      <c r="C6" s="104" t="s">
        <v>221</v>
      </c>
      <c r="D6" s="104"/>
      <c r="E6" s="104"/>
      <c r="F6" s="104"/>
      <c r="G6" s="104"/>
      <c r="I6" s="104" t="s">
        <v>222</v>
      </c>
      <c r="J6" s="104"/>
      <c r="K6" s="104"/>
      <c r="L6" s="104"/>
      <c r="M6" s="104"/>
    </row>
    <row r="7" spans="1:13" ht="29.1" customHeight="1">
      <c r="A7" s="104"/>
      <c r="C7" s="19" t="s">
        <v>319</v>
      </c>
      <c r="D7" s="3"/>
      <c r="E7" s="19" t="s">
        <v>302</v>
      </c>
      <c r="F7" s="3"/>
      <c r="G7" s="19" t="s">
        <v>320</v>
      </c>
      <c r="I7" s="19" t="s">
        <v>319</v>
      </c>
      <c r="J7" s="3"/>
      <c r="K7" s="19" t="s">
        <v>302</v>
      </c>
      <c r="L7" s="3"/>
      <c r="M7" s="19" t="s">
        <v>320</v>
      </c>
    </row>
    <row r="8" spans="1:13" ht="21.75" customHeight="1">
      <c r="A8" s="5" t="s">
        <v>187</v>
      </c>
      <c r="C8" s="6">
        <v>299733737466</v>
      </c>
      <c r="E8" s="6">
        <v>126588248</v>
      </c>
      <c r="G8" s="6">
        <v>299607149218</v>
      </c>
      <c r="I8" s="6">
        <v>2404418344497</v>
      </c>
      <c r="K8" s="6">
        <v>1052378732</v>
      </c>
      <c r="M8" s="6">
        <v>2403365965765</v>
      </c>
    </row>
    <row r="9" spans="1:13" ht="21.75" customHeight="1">
      <c r="A9" s="8" t="s">
        <v>189</v>
      </c>
      <c r="C9" s="9">
        <v>593795752651</v>
      </c>
      <c r="E9" s="9">
        <v>-56872569</v>
      </c>
      <c r="G9" s="9">
        <v>593852625220</v>
      </c>
      <c r="I9" s="9">
        <v>3772749282354</v>
      </c>
      <c r="K9" s="9">
        <v>3010268112</v>
      </c>
      <c r="M9" s="9">
        <v>3769739014242</v>
      </c>
    </row>
    <row r="10" spans="1:13" ht="21.75" customHeight="1">
      <c r="A10" s="8" t="s">
        <v>191</v>
      </c>
      <c r="C10" s="9">
        <v>1066</v>
      </c>
      <c r="E10" s="9">
        <v>0</v>
      </c>
      <c r="G10" s="9">
        <v>1066</v>
      </c>
      <c r="I10" s="9">
        <v>1047484332484</v>
      </c>
      <c r="K10" s="9">
        <v>2369270</v>
      </c>
      <c r="M10" s="9">
        <v>1047481963214</v>
      </c>
    </row>
    <row r="11" spans="1:13" ht="21.75" customHeight="1">
      <c r="A11" s="8" t="s">
        <v>192</v>
      </c>
      <c r="C11" s="9">
        <v>64697</v>
      </c>
      <c r="E11" s="9">
        <v>0</v>
      </c>
      <c r="G11" s="9">
        <v>64697</v>
      </c>
      <c r="I11" s="9">
        <v>282811144450</v>
      </c>
      <c r="K11" s="9">
        <v>0</v>
      </c>
      <c r="M11" s="9">
        <v>28801052750</v>
      </c>
    </row>
    <row r="12" spans="1:13" ht="21.75" customHeight="1">
      <c r="A12" s="8" t="s">
        <v>193</v>
      </c>
      <c r="C12" s="9">
        <v>595817454737</v>
      </c>
      <c r="E12" s="9">
        <v>-97024391</v>
      </c>
      <c r="G12" s="9">
        <v>595914479128</v>
      </c>
      <c r="I12" s="9">
        <v>3969966208697</v>
      </c>
      <c r="K12" s="9">
        <v>1726197806</v>
      </c>
      <c r="M12" s="9">
        <v>3968240010891</v>
      </c>
    </row>
    <row r="13" spans="1:13" ht="21.75" customHeight="1">
      <c r="A13" s="8" t="s">
        <v>292</v>
      </c>
      <c r="C13" s="9">
        <v>18684931496</v>
      </c>
      <c r="E13" s="9">
        <v>281347935</v>
      </c>
      <c r="G13" s="9">
        <v>18403583561</v>
      </c>
      <c r="I13" s="9">
        <v>282811144450</v>
      </c>
      <c r="K13" s="9">
        <v>281347935</v>
      </c>
      <c r="M13" s="9">
        <v>18403694644</v>
      </c>
    </row>
    <row r="14" spans="1:13" ht="21.75" customHeight="1">
      <c r="A14" s="8" t="s">
        <v>194</v>
      </c>
      <c r="C14" s="9">
        <v>1982</v>
      </c>
      <c r="E14" s="9">
        <v>0</v>
      </c>
      <c r="G14" s="9">
        <v>1982</v>
      </c>
      <c r="I14" s="9">
        <v>34892</v>
      </c>
      <c r="K14" s="9">
        <v>0</v>
      </c>
      <c r="M14" s="9">
        <v>34892</v>
      </c>
    </row>
    <row r="15" spans="1:13" ht="21.75" customHeight="1">
      <c r="A15" s="8" t="s">
        <v>195</v>
      </c>
      <c r="C15" s="9">
        <v>1475294</v>
      </c>
      <c r="E15" s="9">
        <v>0</v>
      </c>
      <c r="G15" s="9">
        <v>1475294</v>
      </c>
      <c r="I15" s="9">
        <v>12366717</v>
      </c>
      <c r="K15" s="9">
        <v>0</v>
      </c>
      <c r="M15" s="9">
        <v>12366717</v>
      </c>
    </row>
    <row r="16" spans="1:13" ht="21.75" customHeight="1">
      <c r="A16" s="8" t="s">
        <v>197</v>
      </c>
      <c r="C16" s="9">
        <v>138583037006</v>
      </c>
      <c r="E16" s="9">
        <v>-80874097</v>
      </c>
      <c r="G16" s="9">
        <v>138663911103</v>
      </c>
      <c r="I16" s="9">
        <v>2538710734035</v>
      </c>
      <c r="K16" s="9">
        <v>588026908</v>
      </c>
      <c r="M16" s="9">
        <v>2538122707127</v>
      </c>
    </row>
    <row r="17" spans="1:13" ht="21.75" customHeight="1">
      <c r="A17" s="8" t="s">
        <v>293</v>
      </c>
      <c r="C17" s="9">
        <v>0</v>
      </c>
      <c r="E17" s="9">
        <v>0</v>
      </c>
      <c r="G17" s="9">
        <v>0</v>
      </c>
      <c r="I17" s="9">
        <v>282811144450</v>
      </c>
      <c r="K17" s="9">
        <v>0</v>
      </c>
      <c r="M17" s="9">
        <v>632616</v>
      </c>
    </row>
    <row r="18" spans="1:13" ht="21.75" customHeight="1">
      <c r="A18" s="8" t="s">
        <v>198</v>
      </c>
      <c r="C18" s="9">
        <v>6570</v>
      </c>
      <c r="E18" s="9">
        <v>0</v>
      </c>
      <c r="G18" s="9">
        <v>6570</v>
      </c>
      <c r="I18" s="9">
        <v>282811144450</v>
      </c>
      <c r="K18" s="9">
        <v>2749206</v>
      </c>
      <c r="M18" s="9">
        <v>110482211567</v>
      </c>
    </row>
    <row r="19" spans="1:13" ht="21.75" customHeight="1">
      <c r="A19" s="8" t="s">
        <v>199</v>
      </c>
      <c r="C19" s="9">
        <v>20273</v>
      </c>
      <c r="E19" s="9">
        <v>0</v>
      </c>
      <c r="G19" s="9">
        <v>20273</v>
      </c>
      <c r="I19" s="9">
        <v>289373</v>
      </c>
      <c r="K19" s="9">
        <v>0</v>
      </c>
      <c r="M19" s="9">
        <v>289373</v>
      </c>
    </row>
    <row r="20" spans="1:13" ht="21.75" customHeight="1">
      <c r="A20" s="8" t="s">
        <v>200</v>
      </c>
      <c r="C20" s="9">
        <v>105831829296</v>
      </c>
      <c r="E20" s="9">
        <v>0</v>
      </c>
      <c r="G20" s="9">
        <v>105831829296</v>
      </c>
      <c r="I20" s="9">
        <v>141460375434</v>
      </c>
      <c r="K20" s="9">
        <v>0</v>
      </c>
      <c r="M20" s="9">
        <v>146727692972</v>
      </c>
    </row>
    <row r="21" spans="1:13" ht="21.75" customHeight="1" thickBot="1">
      <c r="A21" s="15" t="s">
        <v>32</v>
      </c>
      <c r="C21" s="16">
        <v>1752448312534</v>
      </c>
      <c r="E21" s="16">
        <v>173165126</v>
      </c>
      <c r="G21" s="16">
        <v>1752275147408</v>
      </c>
      <c r="I21" s="16">
        <v>14032773657201</v>
      </c>
      <c r="K21" s="16">
        <v>6663337969</v>
      </c>
      <c r="M21" s="16">
        <v>14026110319232</v>
      </c>
    </row>
    <row r="22" spans="1:13" ht="21.75" customHeight="1" thickTop="1">
      <c r="I22" s="39"/>
    </row>
    <row r="23" spans="1:13" ht="21.75" customHeight="1"/>
    <row r="24" spans="1:13" ht="21.75" customHeight="1"/>
    <row r="25" spans="1:13" ht="21.75" customHeight="1"/>
    <row r="26" spans="1:13" ht="21.75" customHeight="1"/>
    <row r="27" spans="1:13" ht="21.75" customHeight="1"/>
    <row r="28" spans="1:13" ht="21.75" customHeight="1"/>
    <row r="29" spans="1:13" ht="21.75" customHeight="1"/>
    <row r="30" spans="1:13" ht="21.75" customHeight="1"/>
    <row r="31" spans="1:13" ht="21.75" customHeight="1"/>
    <row r="32" spans="1:13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74"/>
  <sheetViews>
    <sheetView rightToLeft="1" topLeftCell="A54" workbookViewId="0">
      <selection activeCell="M76" sqref="M76"/>
    </sheetView>
  </sheetViews>
  <sheetFormatPr defaultRowHeight="12.75"/>
  <cols>
    <col min="1" max="1" width="31.28515625" bestFit="1" customWidth="1"/>
    <col min="2" max="2" width="1.28515625" customWidth="1"/>
    <col min="3" max="3" width="11" customWidth="1"/>
    <col min="4" max="4" width="1.28515625" customWidth="1"/>
    <col min="5" max="5" width="19" customWidth="1"/>
    <col min="6" max="6" width="1.28515625" customWidth="1"/>
    <col min="7" max="7" width="18.85546875" customWidth="1"/>
    <col min="8" max="8" width="1.28515625" customWidth="1"/>
    <col min="9" max="9" width="21.85546875" customWidth="1"/>
    <col min="10" max="10" width="1.28515625" customWidth="1"/>
    <col min="11" max="11" width="13.7109375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8.7109375" bestFit="1" customWidth="1"/>
    <col min="18" max="18" width="0.28515625" customWidth="1"/>
  </cols>
  <sheetData>
    <row r="1" spans="1:17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4.45" customHeight="1"/>
    <row r="5" spans="1:17" ht="14.45" customHeight="1">
      <c r="A5" s="90" t="s">
        <v>330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17" ht="14.45" customHeight="1">
      <c r="A6" s="86" t="s">
        <v>205</v>
      </c>
      <c r="C6" s="86" t="s">
        <v>221</v>
      </c>
      <c r="D6" s="86"/>
      <c r="E6" s="86"/>
      <c r="F6" s="86"/>
      <c r="G6" s="86"/>
      <c r="H6" s="86"/>
      <c r="I6" s="86"/>
      <c r="K6" s="86" t="s">
        <v>222</v>
      </c>
      <c r="L6" s="86"/>
      <c r="M6" s="86"/>
      <c r="N6" s="86"/>
      <c r="O6" s="86"/>
      <c r="P6" s="86"/>
      <c r="Q6" s="86"/>
    </row>
    <row r="7" spans="1:17" ht="45" customHeight="1">
      <c r="A7" s="86"/>
      <c r="C7" s="19" t="s">
        <v>13</v>
      </c>
      <c r="D7" s="3"/>
      <c r="E7" s="19" t="s">
        <v>331</v>
      </c>
      <c r="F7" s="3"/>
      <c r="G7" s="62" t="s">
        <v>332</v>
      </c>
      <c r="H7" s="3"/>
      <c r="I7" s="19" t="s">
        <v>333</v>
      </c>
      <c r="K7" s="19" t="s">
        <v>13</v>
      </c>
      <c r="L7" s="3"/>
      <c r="M7" s="19" t="s">
        <v>331</v>
      </c>
      <c r="N7" s="3"/>
      <c r="O7" s="62" t="s">
        <v>332</v>
      </c>
      <c r="P7" s="3"/>
      <c r="Q7" s="19" t="s">
        <v>333</v>
      </c>
    </row>
    <row r="8" spans="1:17" ht="21.75" customHeight="1">
      <c r="A8" s="5" t="s">
        <v>69</v>
      </c>
      <c r="C8" s="6">
        <v>2861475</v>
      </c>
      <c r="E8" s="6">
        <v>204064495507</v>
      </c>
      <c r="G8" s="9">
        <f>E8-I8</f>
        <v>137666863617</v>
      </c>
      <c r="I8" s="6">
        <v>66397631890</v>
      </c>
      <c r="K8" s="6">
        <v>81864948</v>
      </c>
      <c r="M8" s="6">
        <v>4298345831732</v>
      </c>
      <c r="O8" s="9">
        <f>M8-Q8</f>
        <v>3322154820044</v>
      </c>
      <c r="Q8" s="9">
        <v>976191011688</v>
      </c>
    </row>
    <row r="9" spans="1:17" ht="21.75" customHeight="1">
      <c r="A9" s="8" t="s">
        <v>245</v>
      </c>
      <c r="C9" s="9">
        <v>0</v>
      </c>
      <c r="E9" s="9">
        <v>0</v>
      </c>
      <c r="G9" s="9">
        <f t="shared" ref="G9:G67" si="0">E9-I9</f>
        <v>0</v>
      </c>
      <c r="I9" s="9">
        <v>0</v>
      </c>
      <c r="K9" s="9">
        <v>66412351</v>
      </c>
      <c r="M9" s="9">
        <v>1038260145853</v>
      </c>
      <c r="O9" s="9">
        <f t="shared" ref="O9:O67" si="1">M9-Q9</f>
        <v>999999990442</v>
      </c>
      <c r="Q9" s="9">
        <v>38260155411</v>
      </c>
    </row>
    <row r="10" spans="1:17" ht="21.75" customHeight="1">
      <c r="A10" s="8" t="s">
        <v>79</v>
      </c>
      <c r="C10" s="9">
        <v>0</v>
      </c>
      <c r="E10" s="9">
        <v>0</v>
      </c>
      <c r="G10" s="9">
        <f t="shared" si="0"/>
        <v>0</v>
      </c>
      <c r="I10" s="9">
        <v>0</v>
      </c>
      <c r="K10" s="9">
        <v>4775000</v>
      </c>
      <c r="M10" s="9">
        <v>69918373241</v>
      </c>
      <c r="O10" s="9">
        <f t="shared" si="1"/>
        <v>71759975157</v>
      </c>
      <c r="Q10" s="9">
        <v>-1841601916</v>
      </c>
    </row>
    <row r="11" spans="1:17" ht="21.75" customHeight="1">
      <c r="A11" s="8" t="s">
        <v>246</v>
      </c>
      <c r="C11" s="9">
        <v>0</v>
      </c>
      <c r="E11" s="9">
        <v>0</v>
      </c>
      <c r="G11" s="9">
        <f t="shared" si="0"/>
        <v>0</v>
      </c>
      <c r="I11" s="9">
        <v>0</v>
      </c>
      <c r="K11" s="9">
        <v>2000000</v>
      </c>
      <c r="M11" s="9">
        <v>21338365202</v>
      </c>
      <c r="O11" s="9">
        <f t="shared" si="1"/>
        <v>19992923202</v>
      </c>
      <c r="Q11" s="9">
        <v>1345442000</v>
      </c>
    </row>
    <row r="12" spans="1:17" ht="21.75" customHeight="1">
      <c r="A12" s="8" t="s">
        <v>247</v>
      </c>
      <c r="C12" s="9">
        <v>0</v>
      </c>
      <c r="E12" s="9">
        <v>0</v>
      </c>
      <c r="G12" s="9">
        <f t="shared" si="0"/>
        <v>0</v>
      </c>
      <c r="I12" s="9">
        <v>0</v>
      </c>
      <c r="K12" s="9">
        <v>4400000</v>
      </c>
      <c r="M12" s="9">
        <v>87851552250</v>
      </c>
      <c r="O12" s="9">
        <f t="shared" si="1"/>
        <v>99988325303</v>
      </c>
      <c r="Q12" s="9">
        <v>-12136773053</v>
      </c>
    </row>
    <row r="13" spans="1:17" ht="21.75" customHeight="1">
      <c r="A13" s="8" t="s">
        <v>227</v>
      </c>
      <c r="C13" s="9">
        <v>0</v>
      </c>
      <c r="E13" s="9">
        <v>0</v>
      </c>
      <c r="G13" s="9">
        <f t="shared" si="0"/>
        <v>0</v>
      </c>
      <c r="I13" s="9">
        <v>0</v>
      </c>
      <c r="K13" s="9">
        <v>35500000</v>
      </c>
      <c r="M13" s="9">
        <v>123833859095</v>
      </c>
      <c r="O13" s="9">
        <f t="shared" si="1"/>
        <v>121534384133</v>
      </c>
      <c r="Q13" s="9">
        <v>2299474962</v>
      </c>
    </row>
    <row r="14" spans="1:17" ht="21.75" customHeight="1">
      <c r="A14" s="8" t="s">
        <v>66</v>
      </c>
      <c r="C14" s="9">
        <v>0</v>
      </c>
      <c r="E14" s="9">
        <v>0</v>
      </c>
      <c r="G14" s="9">
        <f t="shared" si="0"/>
        <v>0</v>
      </c>
      <c r="I14" s="9">
        <v>0</v>
      </c>
      <c r="K14" s="9">
        <v>805000</v>
      </c>
      <c r="M14" s="9">
        <v>39792140655</v>
      </c>
      <c r="O14" s="9">
        <f t="shared" si="1"/>
        <v>39751085655</v>
      </c>
      <c r="Q14" s="9">
        <v>41055000</v>
      </c>
    </row>
    <row r="15" spans="1:17" ht="21.75" customHeight="1">
      <c r="A15" s="8" t="s">
        <v>228</v>
      </c>
      <c r="C15" s="9">
        <v>0</v>
      </c>
      <c r="E15" s="9">
        <v>0</v>
      </c>
      <c r="G15" s="9">
        <f t="shared" si="0"/>
        <v>0</v>
      </c>
      <c r="I15" s="9">
        <v>0</v>
      </c>
      <c r="K15" s="9">
        <v>9171026</v>
      </c>
      <c r="M15" s="9">
        <v>126188158303</v>
      </c>
      <c r="O15" s="9">
        <f t="shared" si="1"/>
        <v>146293160719</v>
      </c>
      <c r="Q15" s="9">
        <v>-20105002416</v>
      </c>
    </row>
    <row r="16" spans="1:17" ht="21.75" customHeight="1">
      <c r="A16" s="8" t="s">
        <v>229</v>
      </c>
      <c r="C16" s="9">
        <v>0</v>
      </c>
      <c r="E16" s="9">
        <v>0</v>
      </c>
      <c r="G16" s="9">
        <f t="shared" si="0"/>
        <v>0</v>
      </c>
      <c r="I16" s="9">
        <v>0</v>
      </c>
      <c r="K16" s="9">
        <v>35000000</v>
      </c>
      <c r="M16" s="9">
        <v>95694286909</v>
      </c>
      <c r="O16" s="9">
        <f t="shared" si="1"/>
        <v>98061822624</v>
      </c>
      <c r="Q16" s="9">
        <v>-2367535715</v>
      </c>
    </row>
    <row r="17" spans="1:17" ht="21.75" customHeight="1">
      <c r="A17" s="8" t="s">
        <v>22</v>
      </c>
      <c r="C17" s="9">
        <v>0</v>
      </c>
      <c r="E17" s="9">
        <v>0</v>
      </c>
      <c r="G17" s="9">
        <f t="shared" si="0"/>
        <v>0</v>
      </c>
      <c r="I17" s="9">
        <v>0</v>
      </c>
      <c r="K17" s="9">
        <v>30231848</v>
      </c>
      <c r="M17" s="9">
        <v>305115135862</v>
      </c>
      <c r="O17" s="9">
        <f t="shared" si="1"/>
        <v>277055967262</v>
      </c>
      <c r="Q17" s="9">
        <v>28059168600</v>
      </c>
    </row>
    <row r="18" spans="1:17" ht="21.75" customHeight="1">
      <c r="A18" s="8" t="s">
        <v>230</v>
      </c>
      <c r="C18" s="9">
        <v>0</v>
      </c>
      <c r="E18" s="9">
        <v>0</v>
      </c>
      <c r="G18" s="9">
        <f t="shared" si="0"/>
        <v>0</v>
      </c>
      <c r="I18" s="9">
        <v>0</v>
      </c>
      <c r="K18" s="9">
        <v>32163634</v>
      </c>
      <c r="M18" s="9">
        <v>121038772463</v>
      </c>
      <c r="O18" s="9">
        <f t="shared" si="1"/>
        <v>85697221138</v>
      </c>
      <c r="Q18" s="9">
        <v>35341551325</v>
      </c>
    </row>
    <row r="19" spans="1:17" ht="21.75" customHeight="1">
      <c r="A19" s="8" t="s">
        <v>248</v>
      </c>
      <c r="C19" s="9">
        <v>0</v>
      </c>
      <c r="E19" s="9">
        <v>0</v>
      </c>
      <c r="G19" s="9">
        <f t="shared" si="0"/>
        <v>0</v>
      </c>
      <c r="I19" s="9">
        <v>0</v>
      </c>
      <c r="K19" s="9">
        <v>8625600</v>
      </c>
      <c r="M19" s="9">
        <v>122638780800</v>
      </c>
      <c r="O19" s="9">
        <f t="shared" si="1"/>
        <v>83544546888</v>
      </c>
      <c r="Q19" s="9">
        <v>39094233912</v>
      </c>
    </row>
    <row r="20" spans="1:17" ht="21.75" customHeight="1">
      <c r="A20" s="8" t="s">
        <v>71</v>
      </c>
      <c r="C20" s="9">
        <v>0</v>
      </c>
      <c r="E20" s="9">
        <v>0</v>
      </c>
      <c r="G20" s="9">
        <f t="shared" si="0"/>
        <v>0</v>
      </c>
      <c r="I20" s="9">
        <v>0</v>
      </c>
      <c r="K20" s="9">
        <v>11200000</v>
      </c>
      <c r="M20" s="9">
        <v>219871130618</v>
      </c>
      <c r="O20" s="9">
        <f t="shared" si="1"/>
        <v>158599835611</v>
      </c>
      <c r="Q20" s="9">
        <v>61271295007</v>
      </c>
    </row>
    <row r="21" spans="1:17" ht="21.75" customHeight="1">
      <c r="A21" s="8" t="s">
        <v>231</v>
      </c>
      <c r="C21" s="9">
        <v>0</v>
      </c>
      <c r="E21" s="9">
        <v>0</v>
      </c>
      <c r="G21" s="9">
        <f t="shared" si="0"/>
        <v>0</v>
      </c>
      <c r="I21" s="9">
        <v>0</v>
      </c>
      <c r="K21" s="9">
        <v>12083</v>
      </c>
      <c r="M21" s="9">
        <v>12769490047</v>
      </c>
      <c r="O21" s="9">
        <f t="shared" si="1"/>
        <v>12761823827</v>
      </c>
      <c r="Q21" s="9">
        <v>7666220</v>
      </c>
    </row>
    <row r="22" spans="1:17" ht="21.75" customHeight="1">
      <c r="A22" s="8" t="s">
        <v>232</v>
      </c>
      <c r="C22" s="9">
        <v>0</v>
      </c>
      <c r="E22" s="9">
        <v>0</v>
      </c>
      <c r="G22" s="9">
        <f t="shared" si="0"/>
        <v>0</v>
      </c>
      <c r="I22" s="9">
        <v>0</v>
      </c>
      <c r="K22" s="9">
        <v>4692065</v>
      </c>
      <c r="M22" s="9">
        <v>8217666672</v>
      </c>
      <c r="O22" s="9">
        <f t="shared" si="1"/>
        <v>8145720997</v>
      </c>
      <c r="Q22" s="9">
        <v>71945675</v>
      </c>
    </row>
    <row r="23" spans="1:17" ht="21.75" customHeight="1">
      <c r="A23" s="8" t="s">
        <v>249</v>
      </c>
      <c r="C23" s="9">
        <v>0</v>
      </c>
      <c r="E23" s="9">
        <v>0</v>
      </c>
      <c r="G23" s="9">
        <f t="shared" si="0"/>
        <v>0</v>
      </c>
      <c r="I23" s="9">
        <v>0</v>
      </c>
      <c r="K23" s="9">
        <v>43978468</v>
      </c>
      <c r="M23" s="9">
        <v>1038203212353</v>
      </c>
      <c r="O23" s="9">
        <f t="shared" si="1"/>
        <v>999999996771</v>
      </c>
      <c r="Q23" s="9">
        <v>38203215582</v>
      </c>
    </row>
    <row r="24" spans="1:17" ht="21.75" customHeight="1">
      <c r="A24" s="8" t="s">
        <v>64</v>
      </c>
      <c r="C24" s="9">
        <v>0</v>
      </c>
      <c r="E24" s="9">
        <v>0</v>
      </c>
      <c r="G24" s="9">
        <f t="shared" si="0"/>
        <v>0</v>
      </c>
      <c r="I24" s="9">
        <v>0</v>
      </c>
      <c r="K24" s="9">
        <v>33487760</v>
      </c>
      <c r="M24" s="9">
        <v>722520396331</v>
      </c>
      <c r="O24" s="9">
        <f t="shared" si="1"/>
        <v>695889238704</v>
      </c>
      <c r="Q24" s="9">
        <v>26631157627</v>
      </c>
    </row>
    <row r="25" spans="1:17" ht="21.75" customHeight="1">
      <c r="A25" s="8" t="s">
        <v>233</v>
      </c>
      <c r="C25" s="9">
        <v>0</v>
      </c>
      <c r="E25" s="9">
        <v>0</v>
      </c>
      <c r="G25" s="9">
        <f t="shared" si="0"/>
        <v>0</v>
      </c>
      <c r="I25" s="9">
        <v>0</v>
      </c>
      <c r="K25" s="9">
        <v>130000000</v>
      </c>
      <c r="M25" s="9">
        <v>219179735010</v>
      </c>
      <c r="O25" s="9">
        <f t="shared" si="1"/>
        <v>169267057538</v>
      </c>
      <c r="Q25" s="9">
        <v>49912677472</v>
      </c>
    </row>
    <row r="26" spans="1:17" ht="21.75" customHeight="1">
      <c r="A26" s="8" t="s">
        <v>250</v>
      </c>
      <c r="C26" s="9">
        <v>0</v>
      </c>
      <c r="E26" s="9">
        <v>0</v>
      </c>
      <c r="G26" s="9">
        <f t="shared" si="0"/>
        <v>0</v>
      </c>
      <c r="I26" s="9">
        <v>0</v>
      </c>
      <c r="K26" s="9">
        <v>34048000</v>
      </c>
      <c r="M26" s="9">
        <v>821871195561</v>
      </c>
      <c r="O26" s="9">
        <f t="shared" si="1"/>
        <v>720332870903</v>
      </c>
      <c r="Q26" s="9">
        <v>101538324658</v>
      </c>
    </row>
    <row r="27" spans="1:17" ht="21.75" customHeight="1">
      <c r="A27" s="8" t="s">
        <v>251</v>
      </c>
      <c r="C27" s="9">
        <v>0</v>
      </c>
      <c r="E27" s="9">
        <v>0</v>
      </c>
      <c r="G27" s="9">
        <f t="shared" si="0"/>
        <v>0</v>
      </c>
      <c r="I27" s="9">
        <v>0</v>
      </c>
      <c r="K27" s="9">
        <v>9668000</v>
      </c>
      <c r="M27" s="9">
        <v>282936014025</v>
      </c>
      <c r="O27" s="9">
        <f t="shared" si="1"/>
        <v>300067423432</v>
      </c>
      <c r="Q27" s="9">
        <v>-17131409407</v>
      </c>
    </row>
    <row r="28" spans="1:17" ht="21.75" customHeight="1">
      <c r="A28" s="8" t="s">
        <v>252</v>
      </c>
      <c r="C28" s="9">
        <v>0</v>
      </c>
      <c r="E28" s="9">
        <v>0</v>
      </c>
      <c r="G28" s="9">
        <f t="shared" si="0"/>
        <v>0</v>
      </c>
      <c r="I28" s="9">
        <v>0</v>
      </c>
      <c r="K28" s="9">
        <v>10000000</v>
      </c>
      <c r="M28" s="9">
        <v>129000000000</v>
      </c>
      <c r="O28" s="9">
        <f t="shared" si="1"/>
        <v>150490000000</v>
      </c>
      <c r="Q28" s="9">
        <v>-21490000000</v>
      </c>
    </row>
    <row r="29" spans="1:17" ht="21.75" customHeight="1">
      <c r="A29" s="8" t="s">
        <v>234</v>
      </c>
      <c r="C29" s="9">
        <v>0</v>
      </c>
      <c r="E29" s="9">
        <v>0</v>
      </c>
      <c r="G29" s="9">
        <f t="shared" si="0"/>
        <v>0</v>
      </c>
      <c r="I29" s="9">
        <v>0</v>
      </c>
      <c r="K29" s="9">
        <v>22113433</v>
      </c>
      <c r="M29" s="9">
        <v>52726232432</v>
      </c>
      <c r="O29" s="9">
        <f t="shared" si="1"/>
        <v>38032027225</v>
      </c>
      <c r="Q29" s="9">
        <v>14694205207</v>
      </c>
    </row>
    <row r="30" spans="1:17" ht="21.75" customHeight="1">
      <c r="A30" s="8" t="s">
        <v>253</v>
      </c>
      <c r="C30" s="9">
        <v>0</v>
      </c>
      <c r="E30" s="9">
        <v>0</v>
      </c>
      <c r="G30" s="9">
        <f t="shared" si="0"/>
        <v>0</v>
      </c>
      <c r="I30" s="9">
        <v>0</v>
      </c>
      <c r="K30" s="9">
        <v>2000000</v>
      </c>
      <c r="M30" s="9">
        <v>20641459126</v>
      </c>
      <c r="O30" s="9">
        <f t="shared" si="1"/>
        <v>19998659131</v>
      </c>
      <c r="Q30" s="9">
        <v>642799995</v>
      </c>
    </row>
    <row r="31" spans="1:17" ht="21.75" customHeight="1">
      <c r="A31" s="8" t="s">
        <v>254</v>
      </c>
      <c r="C31" s="9">
        <v>0</v>
      </c>
      <c r="E31" s="9">
        <v>0</v>
      </c>
      <c r="G31" s="9">
        <f t="shared" si="0"/>
        <v>0</v>
      </c>
      <c r="I31" s="9">
        <v>0</v>
      </c>
      <c r="K31" s="9">
        <v>4045389</v>
      </c>
      <c r="M31" s="9">
        <v>199999986771</v>
      </c>
      <c r="O31" s="9">
        <f t="shared" si="1"/>
        <v>199999986771</v>
      </c>
      <c r="Q31" s="9">
        <v>0</v>
      </c>
    </row>
    <row r="32" spans="1:17" ht="21.75" customHeight="1">
      <c r="A32" s="8" t="s">
        <v>235</v>
      </c>
      <c r="C32" s="9">
        <v>0</v>
      </c>
      <c r="E32" s="9">
        <v>0</v>
      </c>
      <c r="G32" s="9">
        <f t="shared" si="0"/>
        <v>0</v>
      </c>
      <c r="I32" s="9">
        <v>0</v>
      </c>
      <c r="K32" s="9">
        <v>254967133</v>
      </c>
      <c r="M32" s="9">
        <v>157139046884</v>
      </c>
      <c r="O32" s="9">
        <f t="shared" si="1"/>
        <v>114230059281</v>
      </c>
      <c r="Q32" s="9">
        <v>42908987603</v>
      </c>
    </row>
    <row r="33" spans="1:17" ht="21.75" customHeight="1">
      <c r="A33" s="8" t="s">
        <v>255</v>
      </c>
      <c r="C33" s="9">
        <v>0</v>
      </c>
      <c r="E33" s="9">
        <v>0</v>
      </c>
      <c r="G33" s="9">
        <f t="shared" si="0"/>
        <v>0</v>
      </c>
      <c r="I33" s="9">
        <v>0</v>
      </c>
      <c r="K33" s="9">
        <v>579746</v>
      </c>
      <c r="M33" s="9">
        <v>234557105268</v>
      </c>
      <c r="O33" s="9">
        <f t="shared" si="1"/>
        <v>212235253732</v>
      </c>
      <c r="Q33" s="9">
        <v>22321851536</v>
      </c>
    </row>
    <row r="34" spans="1:17" ht="21.75" customHeight="1">
      <c r="A34" s="8" t="s">
        <v>256</v>
      </c>
      <c r="C34" s="9">
        <v>0</v>
      </c>
      <c r="E34" s="9">
        <v>0</v>
      </c>
      <c r="G34" s="9">
        <f t="shared" si="0"/>
        <v>0</v>
      </c>
      <c r="I34" s="9">
        <v>0</v>
      </c>
      <c r="K34" s="9">
        <v>2783000</v>
      </c>
      <c r="M34" s="9">
        <v>56830333750</v>
      </c>
      <c r="O34" s="9">
        <f t="shared" si="1"/>
        <v>55180031243</v>
      </c>
      <c r="Q34" s="9">
        <v>1650302507</v>
      </c>
    </row>
    <row r="35" spans="1:17" ht="21.75" customHeight="1">
      <c r="A35" s="8" t="s">
        <v>257</v>
      </c>
      <c r="C35" s="9">
        <v>0</v>
      </c>
      <c r="E35" s="9">
        <v>0</v>
      </c>
      <c r="G35" s="9">
        <f t="shared" si="0"/>
        <v>0</v>
      </c>
      <c r="I35" s="9">
        <v>0</v>
      </c>
      <c r="K35" s="9">
        <v>4000000</v>
      </c>
      <c r="M35" s="9">
        <v>37835017520</v>
      </c>
      <c r="O35" s="9">
        <f t="shared" si="1"/>
        <v>40001417520</v>
      </c>
      <c r="Q35" s="9">
        <v>-2166400000</v>
      </c>
    </row>
    <row r="36" spans="1:17" ht="21.75" customHeight="1">
      <c r="A36" s="8" t="s">
        <v>258</v>
      </c>
      <c r="C36" s="9">
        <v>0</v>
      </c>
      <c r="E36" s="9">
        <v>0</v>
      </c>
      <c r="G36" s="9">
        <f t="shared" si="0"/>
        <v>0</v>
      </c>
      <c r="I36" s="9">
        <v>0</v>
      </c>
      <c r="K36" s="9">
        <v>5000000</v>
      </c>
      <c r="M36" s="9">
        <v>50140186572</v>
      </c>
      <c r="O36" s="9">
        <f t="shared" si="1"/>
        <v>49746280441</v>
      </c>
      <c r="Q36" s="9">
        <v>393906131</v>
      </c>
    </row>
    <row r="37" spans="1:17" ht="21.75" customHeight="1">
      <c r="A37" s="8" t="s">
        <v>259</v>
      </c>
      <c r="C37" s="9">
        <v>0</v>
      </c>
      <c r="E37" s="9">
        <v>0</v>
      </c>
      <c r="G37" s="9">
        <f t="shared" si="0"/>
        <v>0</v>
      </c>
      <c r="I37" s="9">
        <v>0</v>
      </c>
      <c r="K37" s="9">
        <v>1000000</v>
      </c>
      <c r="M37" s="9">
        <v>19516796323</v>
      </c>
      <c r="O37" s="9">
        <f t="shared" si="1"/>
        <v>15498342573</v>
      </c>
      <c r="Q37" s="9">
        <v>4018453750</v>
      </c>
    </row>
    <row r="38" spans="1:17" ht="21.75" customHeight="1">
      <c r="A38" s="8" t="s">
        <v>260</v>
      </c>
      <c r="C38" s="9">
        <v>0</v>
      </c>
      <c r="E38" s="9">
        <v>0</v>
      </c>
      <c r="G38" s="9">
        <f t="shared" si="0"/>
        <v>0</v>
      </c>
      <c r="I38" s="9">
        <v>0</v>
      </c>
      <c r="K38" s="9">
        <v>1500000</v>
      </c>
      <c r="M38" s="9">
        <v>31309775439</v>
      </c>
      <c r="O38" s="9">
        <f t="shared" si="1"/>
        <v>28578753564</v>
      </c>
      <c r="Q38" s="9">
        <v>2731021875</v>
      </c>
    </row>
    <row r="39" spans="1:17" ht="21.75" customHeight="1">
      <c r="A39" s="8" t="s">
        <v>236</v>
      </c>
      <c r="C39" s="9">
        <v>0</v>
      </c>
      <c r="E39" s="9">
        <v>0</v>
      </c>
      <c r="G39" s="9">
        <f t="shared" si="0"/>
        <v>0</v>
      </c>
      <c r="I39" s="9">
        <v>0</v>
      </c>
      <c r="K39" s="9">
        <v>29799</v>
      </c>
      <c r="M39" s="9">
        <v>30280159297</v>
      </c>
      <c r="O39" s="9">
        <f t="shared" si="1"/>
        <v>30099273241</v>
      </c>
      <c r="Q39" s="9">
        <v>180886056</v>
      </c>
    </row>
    <row r="40" spans="1:17" ht="21.75" customHeight="1">
      <c r="A40" s="8" t="s">
        <v>237</v>
      </c>
      <c r="C40" s="9">
        <v>0</v>
      </c>
      <c r="E40" s="9">
        <v>0</v>
      </c>
      <c r="G40" s="9">
        <f t="shared" si="0"/>
        <v>0</v>
      </c>
      <c r="I40" s="9">
        <v>0</v>
      </c>
      <c r="K40" s="9">
        <v>29000000</v>
      </c>
      <c r="M40" s="9">
        <v>158247925000</v>
      </c>
      <c r="O40" s="9">
        <f t="shared" si="1"/>
        <v>147846454884</v>
      </c>
      <c r="Q40" s="9">
        <v>10401470116</v>
      </c>
    </row>
    <row r="41" spans="1:17" ht="21.75" customHeight="1">
      <c r="A41" s="8" t="s">
        <v>238</v>
      </c>
      <c r="C41" s="9">
        <v>0</v>
      </c>
      <c r="E41" s="9">
        <v>0</v>
      </c>
      <c r="G41" s="9">
        <f t="shared" si="0"/>
        <v>0</v>
      </c>
      <c r="I41" s="9">
        <v>0</v>
      </c>
      <c r="K41" s="9">
        <v>29431752</v>
      </c>
      <c r="M41" s="9">
        <v>543551493380</v>
      </c>
      <c r="O41" s="9">
        <f t="shared" si="1"/>
        <v>518392280387</v>
      </c>
      <c r="Q41" s="9">
        <v>25159212993</v>
      </c>
    </row>
    <row r="42" spans="1:17" ht="21.75" customHeight="1">
      <c r="A42" s="8" t="s">
        <v>261</v>
      </c>
      <c r="C42" s="9">
        <v>0</v>
      </c>
      <c r="E42" s="9">
        <v>0</v>
      </c>
      <c r="G42" s="9">
        <f t="shared" si="0"/>
        <v>0</v>
      </c>
      <c r="I42" s="9">
        <v>0</v>
      </c>
      <c r="K42" s="9">
        <v>4000000</v>
      </c>
      <c r="M42" s="9">
        <v>43119825540</v>
      </c>
      <c r="O42" s="9">
        <f t="shared" si="1"/>
        <v>39985314796</v>
      </c>
      <c r="Q42" s="9">
        <v>3134510744</v>
      </c>
    </row>
    <row r="43" spans="1:17" ht="21.75" customHeight="1">
      <c r="A43" s="8" t="s">
        <v>239</v>
      </c>
      <c r="C43" s="9">
        <v>0</v>
      </c>
      <c r="E43" s="9">
        <v>0</v>
      </c>
      <c r="G43" s="9">
        <f t="shared" si="0"/>
        <v>0</v>
      </c>
      <c r="I43" s="9">
        <v>0</v>
      </c>
      <c r="K43" s="9">
        <v>6100000</v>
      </c>
      <c r="M43" s="9">
        <v>228570863712</v>
      </c>
      <c r="O43" s="9">
        <f t="shared" si="1"/>
        <v>164777380712</v>
      </c>
      <c r="Q43" s="9">
        <v>63793483000</v>
      </c>
    </row>
    <row r="44" spans="1:17" ht="21.75" customHeight="1">
      <c r="A44" s="8" t="s">
        <v>240</v>
      </c>
      <c r="C44" s="9">
        <v>0</v>
      </c>
      <c r="E44" s="9">
        <v>0</v>
      </c>
      <c r="G44" s="9">
        <f t="shared" si="0"/>
        <v>0</v>
      </c>
      <c r="I44" s="9">
        <v>0</v>
      </c>
      <c r="K44" s="9">
        <v>18000000</v>
      </c>
      <c r="M44" s="9">
        <v>72375355893</v>
      </c>
      <c r="O44" s="9">
        <f t="shared" si="1"/>
        <v>73156310367</v>
      </c>
      <c r="Q44" s="9">
        <v>-780954474</v>
      </c>
    </row>
    <row r="45" spans="1:17" ht="21.75" customHeight="1">
      <c r="A45" s="8" t="s">
        <v>262</v>
      </c>
      <c r="C45" s="9">
        <v>0</v>
      </c>
      <c r="E45" s="9">
        <v>0</v>
      </c>
      <c r="G45" s="9">
        <f t="shared" si="0"/>
        <v>0</v>
      </c>
      <c r="I45" s="9">
        <v>0</v>
      </c>
      <c r="K45" s="9">
        <v>1000000</v>
      </c>
      <c r="M45" s="9">
        <v>9690978283</v>
      </c>
      <c r="O45" s="9">
        <f t="shared" si="1"/>
        <v>9976603283</v>
      </c>
      <c r="Q45" s="9">
        <v>-285625000</v>
      </c>
    </row>
    <row r="46" spans="1:17" ht="21.75" customHeight="1">
      <c r="A46" s="8" t="s">
        <v>263</v>
      </c>
      <c r="C46" s="9">
        <v>0</v>
      </c>
      <c r="E46" s="9">
        <v>0</v>
      </c>
      <c r="G46" s="9">
        <f t="shared" si="0"/>
        <v>0</v>
      </c>
      <c r="I46" s="9">
        <v>0</v>
      </c>
      <c r="K46" s="9">
        <v>2000000</v>
      </c>
      <c r="M46" s="9">
        <v>25860384000</v>
      </c>
      <c r="O46" s="9">
        <f t="shared" si="1"/>
        <v>19963584000</v>
      </c>
      <c r="Q46" s="9">
        <v>5896800000</v>
      </c>
    </row>
    <row r="47" spans="1:17" ht="21.75" customHeight="1">
      <c r="A47" s="8" t="s">
        <v>77</v>
      </c>
      <c r="C47" s="9">
        <v>0</v>
      </c>
      <c r="E47" s="9">
        <v>0</v>
      </c>
      <c r="G47" s="9">
        <f t="shared" si="0"/>
        <v>0</v>
      </c>
      <c r="I47" s="9">
        <v>0</v>
      </c>
      <c r="K47" s="9">
        <v>3402681</v>
      </c>
      <c r="M47" s="9">
        <v>111724953950</v>
      </c>
      <c r="O47" s="9">
        <f t="shared" si="1"/>
        <v>97869413124</v>
      </c>
      <c r="Q47" s="9">
        <v>13855540826</v>
      </c>
    </row>
    <row r="48" spans="1:17" ht="21.75" customHeight="1">
      <c r="A48" s="8" t="s">
        <v>23</v>
      </c>
      <c r="C48" s="9">
        <v>0</v>
      </c>
      <c r="E48" s="9">
        <v>0</v>
      </c>
      <c r="G48" s="9">
        <f t="shared" si="0"/>
        <v>0</v>
      </c>
      <c r="I48" s="9">
        <v>0</v>
      </c>
      <c r="K48" s="9">
        <v>124500001</v>
      </c>
      <c r="M48" s="9">
        <v>295226229856</v>
      </c>
      <c r="O48" s="9">
        <f t="shared" si="1"/>
        <v>294636237937</v>
      </c>
      <c r="Q48" s="9">
        <v>589991919</v>
      </c>
    </row>
    <row r="49" spans="1:17" ht="21.75" customHeight="1">
      <c r="A49" s="8" t="s">
        <v>241</v>
      </c>
      <c r="C49" s="9">
        <v>0</v>
      </c>
      <c r="E49" s="9">
        <v>0</v>
      </c>
      <c r="G49" s="9">
        <f t="shared" si="0"/>
        <v>0</v>
      </c>
      <c r="I49" s="9">
        <v>0</v>
      </c>
      <c r="K49" s="9">
        <v>4000000</v>
      </c>
      <c r="M49" s="9">
        <v>67674924217</v>
      </c>
      <c r="O49" s="9">
        <f t="shared" si="1"/>
        <v>68144612217</v>
      </c>
      <c r="Q49" s="9">
        <v>-469688000</v>
      </c>
    </row>
    <row r="50" spans="1:17" ht="21.75" customHeight="1">
      <c r="A50" s="8" t="s">
        <v>264</v>
      </c>
      <c r="C50" s="9">
        <v>0</v>
      </c>
      <c r="E50" s="9">
        <v>0</v>
      </c>
      <c r="G50" s="9">
        <f t="shared" si="0"/>
        <v>0</v>
      </c>
      <c r="I50" s="9">
        <v>0</v>
      </c>
      <c r="K50" s="9">
        <v>2000000</v>
      </c>
      <c r="M50" s="9">
        <v>23731785000</v>
      </c>
      <c r="O50" s="9">
        <f t="shared" si="1"/>
        <v>26700007500</v>
      </c>
      <c r="Q50" s="9">
        <v>-2968222500</v>
      </c>
    </row>
    <row r="51" spans="1:17" ht="21.75" customHeight="1">
      <c r="A51" s="8" t="s">
        <v>160</v>
      </c>
      <c r="C51" s="9">
        <v>1297354</v>
      </c>
      <c r="E51" s="9">
        <v>999882713102</v>
      </c>
      <c r="G51" s="9">
        <f t="shared" si="0"/>
        <v>1130801755524</v>
      </c>
      <c r="I51" s="9">
        <v>-130919042422</v>
      </c>
      <c r="K51" s="9">
        <v>1297354</v>
      </c>
      <c r="M51" s="9">
        <v>999882713102</v>
      </c>
      <c r="O51" s="9">
        <f t="shared" si="1"/>
        <v>1130801755524</v>
      </c>
      <c r="Q51" s="9">
        <v>-130919042422</v>
      </c>
    </row>
    <row r="52" spans="1:17" ht="21.75" customHeight="1">
      <c r="A52" s="8" t="s">
        <v>116</v>
      </c>
      <c r="C52" s="9">
        <v>10699221</v>
      </c>
      <c r="E52" s="9">
        <v>9625427068738</v>
      </c>
      <c r="G52" s="9">
        <f t="shared" si="0"/>
        <v>10535365677060</v>
      </c>
      <c r="I52" s="9">
        <v>-909938608322</v>
      </c>
      <c r="K52" s="9">
        <v>11871941</v>
      </c>
      <c r="M52" s="9">
        <v>10685337548442</v>
      </c>
      <c r="O52" s="9">
        <f t="shared" si="1"/>
        <v>11696881019731</v>
      </c>
      <c r="Q52" s="9">
        <v>-1011543471289</v>
      </c>
    </row>
    <row r="53" spans="1:17" ht="21.75" customHeight="1">
      <c r="A53" s="8" t="s">
        <v>270</v>
      </c>
      <c r="C53" s="9">
        <v>0</v>
      </c>
      <c r="E53" s="9">
        <v>0</v>
      </c>
      <c r="G53" s="9">
        <f t="shared" si="0"/>
        <v>0</v>
      </c>
      <c r="I53" s="9">
        <v>0</v>
      </c>
      <c r="K53" s="9">
        <v>350000</v>
      </c>
      <c r="M53" s="9">
        <v>349944062500</v>
      </c>
      <c r="O53" s="9">
        <f t="shared" si="1"/>
        <v>349880625000</v>
      </c>
      <c r="Q53" s="9">
        <v>63437500</v>
      </c>
    </row>
    <row r="54" spans="1:17" ht="21.75" customHeight="1">
      <c r="A54" s="8" t="s">
        <v>271</v>
      </c>
      <c r="C54" s="9">
        <v>0</v>
      </c>
      <c r="E54" s="9">
        <v>0</v>
      </c>
      <c r="G54" s="9">
        <f t="shared" si="0"/>
        <v>0</v>
      </c>
      <c r="I54" s="9">
        <v>0</v>
      </c>
      <c r="K54" s="9">
        <v>957700</v>
      </c>
      <c r="M54" s="9">
        <v>878123861000</v>
      </c>
      <c r="O54" s="9">
        <f t="shared" si="1"/>
        <v>755104482875</v>
      </c>
      <c r="Q54" s="9">
        <v>123019378125</v>
      </c>
    </row>
    <row r="55" spans="1:17" ht="21.75" customHeight="1">
      <c r="A55" s="8" t="s">
        <v>272</v>
      </c>
      <c r="C55" s="9">
        <v>0</v>
      </c>
      <c r="E55" s="9">
        <v>0</v>
      </c>
      <c r="G55" s="9">
        <f t="shared" si="0"/>
        <v>0</v>
      </c>
      <c r="I55" s="9">
        <v>0</v>
      </c>
      <c r="K55" s="9">
        <v>1874200</v>
      </c>
      <c r="M55" s="9">
        <v>1788529060000</v>
      </c>
      <c r="O55" s="9">
        <f t="shared" si="1"/>
        <v>1525864443307</v>
      </c>
      <c r="Q55" s="9">
        <v>262664616693</v>
      </c>
    </row>
    <row r="56" spans="1:17" ht="21.75" customHeight="1">
      <c r="A56" s="8" t="s">
        <v>273</v>
      </c>
      <c r="C56" s="9">
        <v>0</v>
      </c>
      <c r="E56" s="9">
        <v>0</v>
      </c>
      <c r="G56" s="9">
        <f t="shared" si="0"/>
        <v>0</v>
      </c>
      <c r="I56" s="9">
        <v>0</v>
      </c>
      <c r="K56" s="9">
        <v>420000</v>
      </c>
      <c r="M56" s="9">
        <v>420000000000</v>
      </c>
      <c r="O56" s="9">
        <f t="shared" si="1"/>
        <v>412209873416</v>
      </c>
      <c r="Q56" s="9">
        <v>7790126584</v>
      </c>
    </row>
    <row r="57" spans="1:17" ht="21.75" customHeight="1">
      <c r="A57" s="8" t="s">
        <v>274</v>
      </c>
      <c r="C57" s="9">
        <v>0</v>
      </c>
      <c r="E57" s="9">
        <v>0</v>
      </c>
      <c r="G57" s="9">
        <f t="shared" si="0"/>
        <v>0</v>
      </c>
      <c r="I57" s="9">
        <v>0</v>
      </c>
      <c r="K57" s="9">
        <v>2050000</v>
      </c>
      <c r="M57" s="9">
        <v>1840851861875</v>
      </c>
      <c r="O57" s="9">
        <f t="shared" si="1"/>
        <v>1890119206937</v>
      </c>
      <c r="Q57" s="9">
        <v>-49267345062</v>
      </c>
    </row>
    <row r="58" spans="1:17" ht="21.75" customHeight="1">
      <c r="A58" s="8" t="s">
        <v>275</v>
      </c>
      <c r="C58" s="9">
        <v>0</v>
      </c>
      <c r="E58" s="9">
        <v>0</v>
      </c>
      <c r="G58" s="9">
        <f t="shared" si="0"/>
        <v>0</v>
      </c>
      <c r="I58" s="9">
        <v>0</v>
      </c>
      <c r="K58" s="9">
        <v>1000000</v>
      </c>
      <c r="M58" s="9">
        <v>1000000000000</v>
      </c>
      <c r="O58" s="9">
        <f t="shared" si="1"/>
        <v>985721305625</v>
      </c>
      <c r="Q58" s="9">
        <v>14278694375</v>
      </c>
    </row>
    <row r="59" spans="1:17" ht="21.75" customHeight="1">
      <c r="A59" s="8" t="s">
        <v>276</v>
      </c>
      <c r="C59" s="9">
        <v>0</v>
      </c>
      <c r="E59" s="9">
        <v>0</v>
      </c>
      <c r="G59" s="9">
        <f t="shared" si="0"/>
        <v>0</v>
      </c>
      <c r="I59" s="9">
        <v>0</v>
      </c>
      <c r="K59" s="9">
        <v>1225000</v>
      </c>
      <c r="M59" s="9">
        <v>1192743630735</v>
      </c>
      <c r="O59" s="9">
        <f t="shared" si="1"/>
        <v>1128581781158</v>
      </c>
      <c r="Q59" s="9">
        <v>64161849577</v>
      </c>
    </row>
    <row r="60" spans="1:17" ht="21.75" customHeight="1">
      <c r="A60" s="8" t="s">
        <v>277</v>
      </c>
      <c r="C60" s="9">
        <v>0</v>
      </c>
      <c r="E60" s="9">
        <v>0</v>
      </c>
      <c r="G60" s="9">
        <f t="shared" si="0"/>
        <v>0</v>
      </c>
      <c r="I60" s="9">
        <v>0</v>
      </c>
      <c r="K60" s="9">
        <v>1000000</v>
      </c>
      <c r="M60" s="9">
        <v>1000000000000</v>
      </c>
      <c r="O60" s="9">
        <f t="shared" si="1"/>
        <v>999818750000</v>
      </c>
      <c r="Q60" s="9">
        <v>181250000</v>
      </c>
    </row>
    <row r="61" spans="1:17" ht="21.75" customHeight="1">
      <c r="A61" s="8" t="s">
        <v>278</v>
      </c>
      <c r="C61" s="9">
        <v>0</v>
      </c>
      <c r="E61" s="9">
        <v>0</v>
      </c>
      <c r="G61" s="9">
        <f t="shared" si="0"/>
        <v>0</v>
      </c>
      <c r="I61" s="9">
        <v>0</v>
      </c>
      <c r="K61" s="9">
        <v>151609</v>
      </c>
      <c r="M61" s="9">
        <v>151609000000</v>
      </c>
      <c r="O61" s="9">
        <f t="shared" si="1"/>
        <v>122561238698</v>
      </c>
      <c r="Q61" s="9">
        <v>29047761302</v>
      </c>
    </row>
    <row r="62" spans="1:17" ht="21.75" customHeight="1">
      <c r="A62" s="8" t="s">
        <v>152</v>
      </c>
      <c r="C62" s="9">
        <v>0</v>
      </c>
      <c r="E62" s="9">
        <v>0</v>
      </c>
      <c r="G62" s="9">
        <f t="shared" si="0"/>
        <v>0</v>
      </c>
      <c r="I62" s="9">
        <v>0</v>
      </c>
      <c r="K62" s="9">
        <v>405000</v>
      </c>
      <c r="M62" s="9">
        <v>386259210750</v>
      </c>
      <c r="O62" s="9">
        <f t="shared" si="1"/>
        <v>404979210750</v>
      </c>
      <c r="Q62" s="9">
        <v>-18720000000</v>
      </c>
    </row>
    <row r="63" spans="1:17" ht="21.75" customHeight="1">
      <c r="A63" s="8" t="s">
        <v>119</v>
      </c>
      <c r="C63" s="9">
        <v>0</v>
      </c>
      <c r="E63" s="9">
        <v>0</v>
      </c>
      <c r="G63" s="9">
        <f t="shared" si="0"/>
        <v>0</v>
      </c>
      <c r="I63" s="9">
        <v>0</v>
      </c>
      <c r="K63" s="9">
        <v>5597152</v>
      </c>
      <c r="M63" s="9">
        <v>4772530745682</v>
      </c>
      <c r="O63" s="9">
        <f t="shared" si="1"/>
        <v>4725721844121</v>
      </c>
      <c r="Q63" s="9">
        <v>46808901561</v>
      </c>
    </row>
    <row r="64" spans="1:17" ht="21.75" customHeight="1">
      <c r="A64" s="8" t="s">
        <v>279</v>
      </c>
      <c r="C64" s="9">
        <v>0</v>
      </c>
      <c r="E64" s="9">
        <v>0</v>
      </c>
      <c r="G64" s="9">
        <f t="shared" si="0"/>
        <v>0</v>
      </c>
      <c r="I64" s="9">
        <v>0</v>
      </c>
      <c r="K64" s="9">
        <v>1942000</v>
      </c>
      <c r="M64" s="9">
        <v>1942000000000</v>
      </c>
      <c r="O64" s="9">
        <f t="shared" si="1"/>
        <v>1847406387446</v>
      </c>
      <c r="Q64" s="9">
        <v>94593612554</v>
      </c>
    </row>
    <row r="65" spans="1:17" ht="21.75" customHeight="1">
      <c r="A65" s="8" t="s">
        <v>280</v>
      </c>
      <c r="C65" s="9">
        <v>0</v>
      </c>
      <c r="E65" s="9">
        <v>0</v>
      </c>
      <c r="G65" s="9">
        <f t="shared" si="0"/>
        <v>0</v>
      </c>
      <c r="I65" s="9">
        <v>0</v>
      </c>
      <c r="K65" s="9">
        <v>1200000</v>
      </c>
      <c r="M65" s="9">
        <v>1200000000000</v>
      </c>
      <c r="O65" s="9">
        <f t="shared" si="1"/>
        <v>1199782500000</v>
      </c>
      <c r="Q65" s="9">
        <v>217500000</v>
      </c>
    </row>
    <row r="66" spans="1:17" ht="21.75" customHeight="1">
      <c r="A66" s="8" t="s">
        <v>281</v>
      </c>
      <c r="C66" s="9">
        <v>0</v>
      </c>
      <c r="E66" s="9">
        <v>0</v>
      </c>
      <c r="G66" s="9">
        <f t="shared" si="0"/>
        <v>0</v>
      </c>
      <c r="I66" s="9">
        <v>0</v>
      </c>
      <c r="K66" s="9">
        <v>880000</v>
      </c>
      <c r="M66" s="9">
        <v>880000000000</v>
      </c>
      <c r="O66" s="9">
        <f t="shared" si="1"/>
        <v>782970060950</v>
      </c>
      <c r="Q66" s="9">
        <v>97029939050</v>
      </c>
    </row>
    <row r="67" spans="1:17" ht="21.75" customHeight="1">
      <c r="A67" s="8" t="s">
        <v>282</v>
      </c>
      <c r="C67" s="9">
        <v>0</v>
      </c>
      <c r="E67" s="9">
        <v>0</v>
      </c>
      <c r="G67" s="9">
        <f t="shared" si="0"/>
        <v>0</v>
      </c>
      <c r="I67" s="9">
        <v>0</v>
      </c>
      <c r="K67" s="9">
        <v>500000</v>
      </c>
      <c r="M67" s="9">
        <v>329480440625</v>
      </c>
      <c r="O67" s="9">
        <f t="shared" si="1"/>
        <v>289927878125</v>
      </c>
      <c r="Q67" s="9">
        <v>39552562500</v>
      </c>
    </row>
    <row r="68" spans="1:17" ht="21.75" customHeight="1">
      <c r="A68" s="8" t="s">
        <v>350</v>
      </c>
      <c r="C68" s="9"/>
      <c r="E68" s="9"/>
      <c r="G68" s="9"/>
      <c r="I68" s="9"/>
      <c r="K68" s="9"/>
      <c r="M68" s="9"/>
      <c r="O68" s="9">
        <f>M68-Q68</f>
        <v>-40021169999</v>
      </c>
      <c r="Q68" s="9">
        <v>40021169999</v>
      </c>
    </row>
    <row r="69" spans="1:17" ht="21.75" customHeight="1" thickBot="1">
      <c r="A69" s="15" t="s">
        <v>32</v>
      </c>
      <c r="C69" s="16">
        <v>14858050</v>
      </c>
      <c r="E69" s="16">
        <f>SUM(E8:E68)</f>
        <v>10829374277347</v>
      </c>
      <c r="G69" s="16">
        <f>SUM(G8:G68)</f>
        <v>11803834296201</v>
      </c>
      <c r="I69" s="16">
        <f>SUM(I8:I68)</f>
        <v>-974460018854</v>
      </c>
      <c r="K69" s="16">
        <v>1142210673</v>
      </c>
      <c r="M69" s="16">
        <f>SUM(M8:M68)</f>
        <v>42192627195906</v>
      </c>
      <c r="O69" s="63">
        <f>SUM(O8:O68)</f>
        <v>41054747667943</v>
      </c>
      <c r="Q69" s="16">
        <f>SUM(Q8:Q68)</f>
        <v>1137879527963</v>
      </c>
    </row>
    <row r="70" spans="1:17" ht="13.5" thickTop="1"/>
    <row r="71" spans="1:17">
      <c r="Q71" s="70"/>
    </row>
    <row r="72" spans="1:17">
      <c r="Q72" s="39">
        <f>Q69-'درآمد سرمایه گذاری در اوراق به'!R54-'درآمد سرمایه گذاری در صندوق'!S48-'درآمد سرمایه گذاری در سهام'!S35</f>
        <v>0</v>
      </c>
    </row>
    <row r="74" spans="1:17">
      <c r="Q74" s="3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4"/>
  <sheetViews>
    <sheetView rightToLeft="1" workbookViewId="0">
      <selection activeCell="C31" sqref="C31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42578125" customWidth="1"/>
    <col min="7" max="7" width="1.28515625" customWidth="1"/>
    <col min="8" max="8" width="17.85546875" customWidth="1"/>
    <col min="9" max="9" width="1.28515625" customWidth="1"/>
    <col min="10" max="10" width="17.42578125" customWidth="1"/>
    <col min="11" max="11" width="1.28515625" customWidth="1"/>
    <col min="12" max="12" width="12.140625" customWidth="1"/>
    <col min="13" max="13" width="1.28515625" customWidth="1"/>
    <col min="14" max="14" width="12.85546875" customWidth="1"/>
    <col min="15" max="15" width="1.28515625" customWidth="1"/>
    <col min="16" max="16" width="5.42578125" customWidth="1"/>
    <col min="17" max="17" width="1.28515625" customWidth="1"/>
    <col min="18" max="18" width="10.28515625" customWidth="1"/>
    <col min="19" max="19" width="1.28515625" customWidth="1"/>
    <col min="20" max="20" width="12.140625" customWidth="1"/>
    <col min="21" max="21" width="1.28515625" customWidth="1"/>
    <col min="22" max="22" width="16.1406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  <col min="30" max="30" width="15.85546875" customWidth="1"/>
    <col min="32" max="32" width="2" customWidth="1"/>
  </cols>
  <sheetData>
    <row r="1" spans="1:32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32" ht="21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32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32" ht="14.45" customHeight="1">
      <c r="A4" s="1" t="s">
        <v>3</v>
      </c>
      <c r="B4" s="90" t="s">
        <v>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1:32" ht="14.45" customHeight="1">
      <c r="A5" s="90" t="s">
        <v>5</v>
      </c>
      <c r="B5" s="90"/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</row>
    <row r="6" spans="1:32" ht="14.45" customHeight="1">
      <c r="F6" s="86" t="s">
        <v>7</v>
      </c>
      <c r="G6" s="86"/>
      <c r="H6" s="86"/>
      <c r="I6" s="86"/>
      <c r="J6" s="86"/>
      <c r="L6" s="86" t="s">
        <v>8</v>
      </c>
      <c r="M6" s="86"/>
      <c r="N6" s="86"/>
      <c r="O6" s="86"/>
      <c r="P6" s="86"/>
      <c r="Q6" s="86"/>
      <c r="R6" s="86"/>
      <c r="T6" s="86" t="s">
        <v>9</v>
      </c>
      <c r="U6" s="86"/>
      <c r="V6" s="86"/>
      <c r="W6" s="86"/>
      <c r="X6" s="86"/>
      <c r="Y6" s="86"/>
      <c r="Z6" s="86"/>
      <c r="AA6" s="86"/>
      <c r="AB6" s="86"/>
    </row>
    <row r="7" spans="1:32" ht="14.45" customHeight="1">
      <c r="F7" s="3"/>
      <c r="G7" s="3"/>
      <c r="H7" s="3"/>
      <c r="I7" s="3"/>
      <c r="J7" s="3"/>
      <c r="L7" s="89" t="s">
        <v>10</v>
      </c>
      <c r="M7" s="89"/>
      <c r="N7" s="89"/>
      <c r="O7" s="3"/>
      <c r="P7" s="89" t="s">
        <v>11</v>
      </c>
      <c r="Q7" s="89"/>
      <c r="R7" s="89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>
      <c r="A8" s="86" t="s">
        <v>12</v>
      </c>
      <c r="B8" s="86"/>
      <c r="C8" s="86"/>
      <c r="E8" s="86" t="s">
        <v>13</v>
      </c>
      <c r="F8" s="8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0" t="s">
        <v>18</v>
      </c>
      <c r="AF8" s="39">
        <v>121121965716073</v>
      </c>
    </row>
    <row r="9" spans="1:32" ht="21.75" customHeight="1">
      <c r="A9" s="87" t="s">
        <v>19</v>
      </c>
      <c r="B9" s="87"/>
      <c r="C9" s="87"/>
      <c r="E9" s="88">
        <v>100000000</v>
      </c>
      <c r="F9" s="88"/>
      <c r="H9" s="6">
        <v>61363035002</v>
      </c>
      <c r="J9" s="6">
        <v>40385389000</v>
      </c>
      <c r="L9" s="6">
        <v>0</v>
      </c>
      <c r="N9" s="6">
        <v>0</v>
      </c>
      <c r="P9" s="6">
        <v>0</v>
      </c>
      <c r="R9" s="6">
        <v>0</v>
      </c>
      <c r="T9" s="6">
        <v>100000000</v>
      </c>
      <c r="V9" s="6">
        <v>404</v>
      </c>
      <c r="X9" s="6">
        <v>61363035002</v>
      </c>
      <c r="Z9" s="6">
        <v>40087708000</v>
      </c>
      <c r="AB9" s="38">
        <f>Z9/$AF$8</f>
        <v>3.3096976062930858E-4</v>
      </c>
      <c r="AD9" s="39"/>
    </row>
    <row r="10" spans="1:32" ht="21.75" customHeight="1">
      <c r="A10" s="85" t="s">
        <v>20</v>
      </c>
      <c r="B10" s="85"/>
      <c r="C10" s="85"/>
      <c r="E10" s="82">
        <v>50000000</v>
      </c>
      <c r="F10" s="82"/>
      <c r="H10" s="9">
        <v>79561387506</v>
      </c>
      <c r="J10" s="9">
        <v>62364169500</v>
      </c>
      <c r="L10" s="9">
        <v>21097006</v>
      </c>
      <c r="N10" s="9">
        <v>0</v>
      </c>
      <c r="P10" s="9">
        <v>0</v>
      </c>
      <c r="R10" s="9">
        <v>0</v>
      </c>
      <c r="T10" s="9">
        <v>71097006</v>
      </c>
      <c r="V10" s="9">
        <v>873</v>
      </c>
      <c r="X10" s="9">
        <v>79561387506</v>
      </c>
      <c r="Z10" s="9">
        <v>61587903023</v>
      </c>
      <c r="AB10" s="38">
        <f t="shared" ref="AB10:AB19" si="0">Z10/$AF$8</f>
        <v>5.0847839744750138E-4</v>
      </c>
      <c r="AD10" s="39"/>
    </row>
    <row r="11" spans="1:32" ht="21.75" customHeight="1">
      <c r="A11" s="85" t="s">
        <v>21</v>
      </c>
      <c r="B11" s="85"/>
      <c r="C11" s="85"/>
      <c r="E11" s="82">
        <v>10000000</v>
      </c>
      <c r="F11" s="82"/>
      <c r="H11" s="9">
        <v>107084514465</v>
      </c>
      <c r="J11" s="9">
        <v>96547871000</v>
      </c>
      <c r="L11" s="9">
        <v>0</v>
      </c>
      <c r="N11" s="9">
        <v>0</v>
      </c>
      <c r="P11" s="9">
        <v>0</v>
      </c>
      <c r="R11" s="9">
        <v>0</v>
      </c>
      <c r="T11" s="9">
        <v>10000000</v>
      </c>
      <c r="V11" s="9">
        <v>9050</v>
      </c>
      <c r="X11" s="9">
        <v>107084514465</v>
      </c>
      <c r="Z11" s="9">
        <v>89800435000</v>
      </c>
      <c r="AB11" s="38">
        <f t="shared" si="0"/>
        <v>7.4140503309288184E-4</v>
      </c>
      <c r="AD11" s="39"/>
    </row>
    <row r="12" spans="1:32" ht="21.75" customHeight="1">
      <c r="A12" s="85" t="s">
        <v>22</v>
      </c>
      <c r="B12" s="85"/>
      <c r="C12" s="85"/>
      <c r="E12" s="82">
        <v>20200000</v>
      </c>
      <c r="F12" s="82"/>
      <c r="H12" s="9">
        <v>157012355739</v>
      </c>
      <c r="J12" s="9">
        <v>151130659160</v>
      </c>
      <c r="L12" s="9">
        <v>0</v>
      </c>
      <c r="N12" s="9">
        <v>0</v>
      </c>
      <c r="P12" s="9">
        <v>0</v>
      </c>
      <c r="R12" s="9">
        <v>0</v>
      </c>
      <c r="T12" s="9">
        <v>20200000</v>
      </c>
      <c r="V12" s="9">
        <v>6940</v>
      </c>
      <c r="X12" s="9">
        <v>157012355739</v>
      </c>
      <c r="Z12" s="9">
        <v>139104346760</v>
      </c>
      <c r="AB12" s="38">
        <f t="shared" si="0"/>
        <v>1.1484650693837008E-3</v>
      </c>
      <c r="AD12" s="39"/>
    </row>
    <row r="13" spans="1:32" ht="21.75" customHeight="1">
      <c r="A13" s="85" t="s">
        <v>23</v>
      </c>
      <c r="B13" s="85"/>
      <c r="C13" s="85"/>
      <c r="E13" s="82">
        <v>42800000</v>
      </c>
      <c r="F13" s="82"/>
      <c r="H13" s="9">
        <v>176678218863</v>
      </c>
      <c r="J13" s="9">
        <v>166309214892</v>
      </c>
      <c r="L13" s="9">
        <v>8964597</v>
      </c>
      <c r="N13" s="9">
        <v>0</v>
      </c>
      <c r="P13" s="9">
        <v>0</v>
      </c>
      <c r="R13" s="9">
        <v>0</v>
      </c>
      <c r="T13" s="9">
        <v>51764597</v>
      </c>
      <c r="V13" s="9">
        <v>3092</v>
      </c>
      <c r="X13" s="9">
        <v>176678218863</v>
      </c>
      <c r="Z13" s="9">
        <v>158818900009</v>
      </c>
      <c r="AB13" s="38">
        <f t="shared" si="0"/>
        <v>1.3112311963405048E-3</v>
      </c>
      <c r="AD13" s="39"/>
    </row>
    <row r="14" spans="1:32" ht="21.75" customHeight="1">
      <c r="A14" s="85" t="s">
        <v>24</v>
      </c>
      <c r="B14" s="85"/>
      <c r="C14" s="85"/>
      <c r="E14" s="82">
        <v>3933785</v>
      </c>
      <c r="F14" s="82"/>
      <c r="H14" s="9">
        <v>27071367745</v>
      </c>
      <c r="J14" s="9">
        <v>27386091923.121201</v>
      </c>
      <c r="L14" s="9">
        <v>0</v>
      </c>
      <c r="N14" s="9">
        <v>0</v>
      </c>
      <c r="P14" s="9">
        <v>0</v>
      </c>
      <c r="R14" s="9">
        <v>0</v>
      </c>
      <c r="T14" s="9">
        <v>3933785</v>
      </c>
      <c r="V14" s="9">
        <v>7016</v>
      </c>
      <c r="X14" s="9">
        <v>27071367745</v>
      </c>
      <c r="Z14" s="9">
        <v>27386091923</v>
      </c>
      <c r="AB14" s="38">
        <f t="shared" si="0"/>
        <v>2.2610343021675251E-4</v>
      </c>
      <c r="AD14" s="39"/>
    </row>
    <row r="15" spans="1:32" ht="21.75" customHeight="1">
      <c r="A15" s="85" t="s">
        <v>25</v>
      </c>
      <c r="B15" s="85"/>
      <c r="C15" s="85"/>
      <c r="E15" s="82">
        <v>24427181</v>
      </c>
      <c r="F15" s="82"/>
      <c r="H15" s="9">
        <v>58625234400</v>
      </c>
      <c r="J15" s="9">
        <v>33715557217.200199</v>
      </c>
      <c r="L15" s="9">
        <v>0</v>
      </c>
      <c r="N15" s="9">
        <v>0</v>
      </c>
      <c r="P15" s="9">
        <v>0</v>
      </c>
      <c r="R15" s="9">
        <v>0</v>
      </c>
      <c r="T15" s="9">
        <v>24427181</v>
      </c>
      <c r="V15" s="9">
        <v>1208</v>
      </c>
      <c r="X15" s="9">
        <v>58625234400</v>
      </c>
      <c r="Z15" s="9">
        <v>33715557217</v>
      </c>
      <c r="AB15" s="38">
        <f t="shared" si="0"/>
        <v>2.7836038671989548E-4</v>
      </c>
      <c r="AD15" s="39"/>
    </row>
    <row r="16" spans="1:32" ht="21.75" customHeight="1">
      <c r="A16" s="85" t="s">
        <v>27</v>
      </c>
      <c r="B16" s="85"/>
      <c r="C16" s="85"/>
      <c r="E16" s="82">
        <v>15500000</v>
      </c>
      <c r="F16" s="82"/>
      <c r="H16" s="9">
        <v>167973754896</v>
      </c>
      <c r="J16" s="9">
        <v>126425120700</v>
      </c>
      <c r="L16" s="9">
        <v>0</v>
      </c>
      <c r="N16" s="9">
        <v>0</v>
      </c>
      <c r="P16" s="9">
        <v>0</v>
      </c>
      <c r="R16" s="9">
        <v>0</v>
      </c>
      <c r="T16" s="9">
        <v>15500000</v>
      </c>
      <c r="V16" s="9">
        <v>7960</v>
      </c>
      <c r="X16" s="9">
        <v>167973754896</v>
      </c>
      <c r="Z16" s="9">
        <v>122426272600</v>
      </c>
      <c r="AB16" s="38">
        <f t="shared" si="0"/>
        <v>1.010768541248616E-3</v>
      </c>
      <c r="AD16" s="39"/>
    </row>
    <row r="17" spans="1:30" ht="21.75" customHeight="1">
      <c r="A17" s="85" t="s">
        <v>28</v>
      </c>
      <c r="B17" s="85"/>
      <c r="C17" s="85"/>
      <c r="E17" s="82">
        <v>300000</v>
      </c>
      <c r="F17" s="82"/>
      <c r="H17" s="9">
        <v>37535888558</v>
      </c>
      <c r="J17" s="9">
        <v>37403617650</v>
      </c>
      <c r="L17" s="9">
        <v>0</v>
      </c>
      <c r="N17" s="9">
        <v>0</v>
      </c>
      <c r="P17" s="9">
        <v>0</v>
      </c>
      <c r="R17" s="9">
        <v>0</v>
      </c>
      <c r="T17" s="9">
        <v>300000</v>
      </c>
      <c r="V17" s="9">
        <v>126980</v>
      </c>
      <c r="X17" s="9">
        <v>37535888558</v>
      </c>
      <c r="Z17" s="9">
        <v>37799533380</v>
      </c>
      <c r="AB17" s="38">
        <f t="shared" si="0"/>
        <v>3.120782688468535E-4</v>
      </c>
      <c r="AD17" s="39"/>
    </row>
    <row r="18" spans="1:30" ht="21.75" customHeight="1">
      <c r="A18" s="85" t="s">
        <v>29</v>
      </c>
      <c r="B18" s="85"/>
      <c r="C18" s="85"/>
      <c r="E18" s="82">
        <v>46400000</v>
      </c>
      <c r="F18" s="82"/>
      <c r="H18" s="9">
        <v>158829553310</v>
      </c>
      <c r="J18" s="9">
        <v>133980264480</v>
      </c>
      <c r="L18" s="9">
        <v>0</v>
      </c>
      <c r="N18" s="9">
        <v>0</v>
      </c>
      <c r="P18" s="9">
        <v>0</v>
      </c>
      <c r="R18" s="9">
        <v>0</v>
      </c>
      <c r="T18" s="9">
        <v>46400000</v>
      </c>
      <c r="V18" s="9">
        <v>2914</v>
      </c>
      <c r="X18" s="9">
        <v>158829553310</v>
      </c>
      <c r="Z18" s="9">
        <v>134164429792</v>
      </c>
      <c r="AB18" s="38">
        <f t="shared" si="0"/>
        <v>1.1076804194748654E-3</v>
      </c>
      <c r="AD18" s="39"/>
    </row>
    <row r="19" spans="1:30" ht="21.75" customHeight="1">
      <c r="A19" s="81" t="s">
        <v>31</v>
      </c>
      <c r="B19" s="81"/>
      <c r="C19" s="81"/>
      <c r="D19" s="12"/>
      <c r="E19" s="82">
        <v>6000000</v>
      </c>
      <c r="F19" s="83"/>
      <c r="H19" s="13">
        <v>128273682704</v>
      </c>
      <c r="J19" s="13">
        <v>97937049000</v>
      </c>
      <c r="L19" s="13">
        <v>0</v>
      </c>
      <c r="N19" s="13">
        <v>0</v>
      </c>
      <c r="P19" s="13">
        <v>0</v>
      </c>
      <c r="R19" s="13">
        <v>0</v>
      </c>
      <c r="T19" s="13">
        <v>6000000</v>
      </c>
      <c r="V19" s="9">
        <v>15480</v>
      </c>
      <c r="X19" s="13">
        <v>128273682704</v>
      </c>
      <c r="Z19" s="13">
        <v>92162037600</v>
      </c>
      <c r="AB19" s="40">
        <f t="shared" si="0"/>
        <v>7.6090275661510351E-4</v>
      </c>
      <c r="AD19" s="39"/>
    </row>
    <row r="20" spans="1:30" ht="21.75" customHeight="1" thickBot="1">
      <c r="A20" s="84" t="s">
        <v>32</v>
      </c>
      <c r="B20" s="84"/>
      <c r="C20" s="84"/>
      <c r="D20" s="84"/>
      <c r="F20" s="16">
        <f>SUM(E9:F19)</f>
        <v>319560966</v>
      </c>
      <c r="H20" s="16">
        <f>SUM(H9:H19)</f>
        <v>1160008993188</v>
      </c>
      <c r="J20" s="16">
        <f>SUM(J9:J19)</f>
        <v>973585004522.32141</v>
      </c>
      <c r="L20" s="16">
        <f>SUM(L9:L19)</f>
        <v>30061603</v>
      </c>
      <c r="N20" s="16">
        <v>0</v>
      </c>
      <c r="P20" s="16">
        <v>0</v>
      </c>
      <c r="R20" s="16">
        <v>0</v>
      </c>
      <c r="T20" s="16">
        <f>SUM(T9:T19)</f>
        <v>349622569</v>
      </c>
      <c r="V20" s="9"/>
      <c r="X20" s="16">
        <f>SUM(X9:X19)</f>
        <v>1160008993188</v>
      </c>
      <c r="Z20" s="16">
        <f>SUM(Z9:Z19)</f>
        <v>937053215304</v>
      </c>
      <c r="AB20" s="42">
        <f>SUM(AB9:AB19)</f>
        <v>7.7364432600159844E-3</v>
      </c>
    </row>
    <row r="21" spans="1:30" ht="13.5" thickTop="1"/>
    <row r="23" spans="1:30">
      <c r="H23" s="39"/>
      <c r="J23" s="39"/>
      <c r="N23" s="39"/>
    </row>
    <row r="24" spans="1:30">
      <c r="N24" s="39"/>
    </row>
  </sheetData>
  <mergeCells count="3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C14"/>
    <mergeCell ref="E14:F14"/>
    <mergeCell ref="A15:C15"/>
    <mergeCell ref="E15:F15"/>
    <mergeCell ref="A11:C11"/>
    <mergeCell ref="E11:F11"/>
    <mergeCell ref="A12:C12"/>
    <mergeCell ref="E12:F12"/>
    <mergeCell ref="A13:C13"/>
    <mergeCell ref="E13:F13"/>
    <mergeCell ref="A19:C19"/>
    <mergeCell ref="E19:F19"/>
    <mergeCell ref="A20:D20"/>
    <mergeCell ref="A16:C16"/>
    <mergeCell ref="E16:F16"/>
    <mergeCell ref="A17:C17"/>
    <mergeCell ref="E17:F17"/>
    <mergeCell ref="A18:C18"/>
    <mergeCell ref="E18:F18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topLeftCell="B1" workbookViewId="0">
      <selection activeCell="C9" sqref="C9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5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</row>
    <row r="3" spans="1:25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</row>
    <row r="4" spans="1:25" ht="7.35" customHeight="1"/>
    <row r="5" spans="1:25" ht="14.45" customHeight="1">
      <c r="A5" s="90" t="s">
        <v>334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</row>
    <row r="6" spans="1:25" ht="7.35" customHeight="1"/>
    <row r="7" spans="1:25" ht="14.45" customHeight="1">
      <c r="E7" s="86" t="s">
        <v>221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Y7" s="2" t="s">
        <v>222</v>
      </c>
    </row>
    <row r="8" spans="1:25" ht="54" customHeight="1">
      <c r="A8" s="2" t="s">
        <v>335</v>
      </c>
      <c r="C8" s="2" t="s">
        <v>336</v>
      </c>
      <c r="E8" s="19" t="s">
        <v>37</v>
      </c>
      <c r="F8" s="3"/>
      <c r="G8" s="19" t="s">
        <v>13</v>
      </c>
      <c r="H8" s="3"/>
      <c r="I8" s="19" t="s">
        <v>36</v>
      </c>
      <c r="J8" s="3"/>
      <c r="K8" s="19" t="s">
        <v>337</v>
      </c>
      <c r="L8" s="3"/>
      <c r="M8" s="19" t="s">
        <v>338</v>
      </c>
      <c r="N8" s="3"/>
      <c r="O8" s="19" t="s">
        <v>339</v>
      </c>
      <c r="P8" s="3"/>
      <c r="Q8" s="19" t="s">
        <v>340</v>
      </c>
      <c r="R8" s="3"/>
      <c r="S8" s="19" t="s">
        <v>341</v>
      </c>
      <c r="T8" s="3"/>
      <c r="U8" s="19" t="s">
        <v>342</v>
      </c>
      <c r="V8" s="3"/>
      <c r="W8" s="19" t="s">
        <v>343</v>
      </c>
      <c r="Y8" s="19" t="s">
        <v>343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2"/>
  <sheetViews>
    <sheetView rightToLeft="1" topLeftCell="A55" workbookViewId="0">
      <selection activeCell="Q73" sqref="Q73"/>
    </sheetView>
  </sheetViews>
  <sheetFormatPr defaultRowHeight="12.75"/>
  <cols>
    <col min="1" max="1" width="29.42578125" bestFit="1" customWidth="1"/>
    <col min="2" max="2" width="1.28515625" customWidth="1"/>
    <col min="3" max="3" width="13.7109375" style="24" customWidth="1"/>
    <col min="4" max="4" width="1.28515625" style="24" customWidth="1"/>
    <col min="5" max="5" width="18.85546875" style="24" customWidth="1"/>
    <col min="6" max="6" width="1.28515625" style="24" customWidth="1"/>
    <col min="7" max="7" width="19" style="24" customWidth="1"/>
    <col min="8" max="8" width="1.28515625" style="24" customWidth="1"/>
    <col min="9" max="9" width="21.42578125" style="24" customWidth="1"/>
    <col min="10" max="10" width="1.28515625" style="24" customWidth="1"/>
    <col min="11" max="11" width="13.7109375" style="24" bestFit="1" customWidth="1"/>
    <col min="12" max="12" width="1.28515625" style="24" customWidth="1"/>
    <col min="13" max="13" width="18.85546875" style="24" bestFit="1" customWidth="1"/>
    <col min="14" max="14" width="1.28515625" style="24" customWidth="1"/>
    <col min="15" max="15" width="19" style="24" bestFit="1" customWidth="1"/>
    <col min="16" max="16" width="1.28515625" style="24" customWidth="1"/>
    <col min="17" max="17" width="18.28515625" style="24" customWidth="1"/>
    <col min="18" max="19" width="0.28515625" customWidth="1"/>
  </cols>
  <sheetData>
    <row r="1" spans="1:18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8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 ht="14.45" customHeight="1"/>
    <row r="5" spans="1:18" ht="14.45" customHeight="1">
      <c r="A5" s="90" t="s">
        <v>344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14.45" customHeight="1">
      <c r="A6" s="86" t="s">
        <v>205</v>
      </c>
      <c r="C6" s="86" t="s">
        <v>221</v>
      </c>
      <c r="D6" s="86"/>
      <c r="E6" s="86"/>
      <c r="F6" s="86"/>
      <c r="G6" s="86"/>
      <c r="H6" s="86"/>
      <c r="I6" s="86"/>
      <c r="K6" s="86" t="s">
        <v>222</v>
      </c>
      <c r="L6" s="86"/>
      <c r="M6" s="86"/>
      <c r="N6" s="86"/>
      <c r="O6" s="86"/>
      <c r="P6" s="86"/>
      <c r="Q6" s="86"/>
      <c r="R6" s="86"/>
    </row>
    <row r="7" spans="1:18" ht="36.75" customHeight="1">
      <c r="A7" s="86"/>
      <c r="C7" s="19" t="s">
        <v>13</v>
      </c>
      <c r="D7" s="27"/>
      <c r="E7" s="19" t="s">
        <v>15</v>
      </c>
      <c r="F7" s="27"/>
      <c r="G7" s="62" t="s">
        <v>332</v>
      </c>
      <c r="H7" s="27"/>
      <c r="I7" s="19" t="s">
        <v>345</v>
      </c>
      <c r="K7" s="19" t="s">
        <v>13</v>
      </c>
      <c r="L7" s="27"/>
      <c r="M7" s="19" t="s">
        <v>15</v>
      </c>
      <c r="N7" s="27"/>
      <c r="O7" s="19" t="s">
        <v>332</v>
      </c>
      <c r="P7" s="27"/>
      <c r="Q7" s="107" t="s">
        <v>345</v>
      </c>
      <c r="R7" s="107"/>
    </row>
    <row r="8" spans="1:18" ht="21.75" customHeight="1">
      <c r="A8" s="5" t="s">
        <v>26</v>
      </c>
      <c r="C8" s="30">
        <v>290776221</v>
      </c>
      <c r="E8" s="30">
        <v>617739563057</v>
      </c>
      <c r="G8" s="34">
        <f>E8-I8</f>
        <v>548127963460</v>
      </c>
      <c r="I8" s="30">
        <v>69611599597</v>
      </c>
      <c r="K8" s="30">
        <v>290776221</v>
      </c>
      <c r="M8" s="30">
        <v>617739563057</v>
      </c>
      <c r="O8" s="30">
        <v>501711702939</v>
      </c>
      <c r="Q8" s="106">
        <v>116027860118</v>
      </c>
      <c r="R8" s="106"/>
    </row>
    <row r="9" spans="1:18" ht="21.75" customHeight="1">
      <c r="A9" s="8" t="s">
        <v>27</v>
      </c>
      <c r="C9" s="34">
        <v>15500000</v>
      </c>
      <c r="E9" s="34">
        <v>122426272600</v>
      </c>
      <c r="G9" s="34">
        <f t="shared" ref="G9:G67" si="0">E9-I9</f>
        <v>126425120700</v>
      </c>
      <c r="I9" s="34">
        <v>-3998848100</v>
      </c>
      <c r="K9" s="34">
        <v>15500000</v>
      </c>
      <c r="M9" s="34">
        <v>122426272600</v>
      </c>
      <c r="O9" s="34">
        <v>167973754896</v>
      </c>
      <c r="Q9" s="105">
        <v>-45547482296</v>
      </c>
      <c r="R9" s="105"/>
    </row>
    <row r="10" spans="1:18" ht="21.75" customHeight="1">
      <c r="A10" s="8" t="s">
        <v>28</v>
      </c>
      <c r="C10" s="34">
        <v>300000</v>
      </c>
      <c r="E10" s="34">
        <v>37799533380</v>
      </c>
      <c r="G10" s="34">
        <f t="shared" si="0"/>
        <v>37403617650</v>
      </c>
      <c r="I10" s="34">
        <v>395915730</v>
      </c>
      <c r="K10" s="34">
        <v>300000</v>
      </c>
      <c r="M10" s="34">
        <v>37799533380</v>
      </c>
      <c r="O10" s="34">
        <v>37535888558</v>
      </c>
      <c r="Q10" s="105">
        <v>263644822</v>
      </c>
      <c r="R10" s="105"/>
    </row>
    <row r="11" spans="1:18" ht="21.75" customHeight="1">
      <c r="A11" s="8" t="s">
        <v>30</v>
      </c>
      <c r="C11" s="34">
        <v>130000000</v>
      </c>
      <c r="E11" s="34">
        <v>564353562500</v>
      </c>
      <c r="G11" s="34">
        <f t="shared" si="0"/>
        <v>547584199500</v>
      </c>
      <c r="I11" s="34">
        <v>16769363000</v>
      </c>
      <c r="K11" s="34">
        <v>130000000</v>
      </c>
      <c r="M11" s="34">
        <v>564353562500</v>
      </c>
      <c r="O11" s="34">
        <v>442198029616</v>
      </c>
      <c r="Q11" s="105">
        <v>122155532884</v>
      </c>
      <c r="R11" s="105"/>
    </row>
    <row r="12" spans="1:18" ht="21.75" customHeight="1">
      <c r="A12" s="8" t="s">
        <v>22</v>
      </c>
      <c r="C12" s="34">
        <v>20200000</v>
      </c>
      <c r="E12" s="34">
        <v>139104346760</v>
      </c>
      <c r="G12" s="34">
        <f t="shared" si="0"/>
        <v>151130659160</v>
      </c>
      <c r="I12" s="34">
        <v>-12026312400</v>
      </c>
      <c r="K12" s="34">
        <v>20200000</v>
      </c>
      <c r="M12" s="34">
        <v>139104346760</v>
      </c>
      <c r="O12" s="34">
        <v>157012355739</v>
      </c>
      <c r="Q12" s="105">
        <v>-17908008979</v>
      </c>
      <c r="R12" s="105"/>
    </row>
    <row r="13" spans="1:18" ht="21.75" customHeight="1">
      <c r="A13" s="8" t="s">
        <v>25</v>
      </c>
      <c r="C13" s="34">
        <v>24427181</v>
      </c>
      <c r="E13" s="34">
        <v>29279937540</v>
      </c>
      <c r="G13" s="34">
        <f t="shared" si="0"/>
        <v>33715557217</v>
      </c>
      <c r="I13" s="34">
        <v>-4435619677</v>
      </c>
      <c r="K13" s="34">
        <v>24427181</v>
      </c>
      <c r="M13" s="34">
        <v>29279937540</v>
      </c>
      <c r="O13" s="34">
        <v>58625234400</v>
      </c>
      <c r="Q13" s="105">
        <v>-29345296860</v>
      </c>
      <c r="R13" s="105"/>
    </row>
    <row r="14" spans="1:18" ht="21.75" customHeight="1">
      <c r="A14" s="8" t="s">
        <v>20</v>
      </c>
      <c r="C14" s="34">
        <v>71097006</v>
      </c>
      <c r="E14" s="34">
        <v>61587903023</v>
      </c>
      <c r="G14" s="34">
        <f t="shared" si="0"/>
        <v>62364169500</v>
      </c>
      <c r="I14" s="34">
        <v>-776266477</v>
      </c>
      <c r="K14" s="34">
        <v>71097006</v>
      </c>
      <c r="M14" s="34">
        <v>61587903023</v>
      </c>
      <c r="O14" s="34">
        <v>79561387506</v>
      </c>
      <c r="Q14" s="105">
        <v>-17973484483</v>
      </c>
      <c r="R14" s="105"/>
    </row>
    <row r="15" spans="1:18" ht="21.75" customHeight="1">
      <c r="A15" s="8" t="s">
        <v>19</v>
      </c>
      <c r="C15" s="34">
        <v>100000000</v>
      </c>
      <c r="E15" s="34">
        <v>40087708000</v>
      </c>
      <c r="G15" s="34">
        <f t="shared" si="0"/>
        <v>40385389000</v>
      </c>
      <c r="I15" s="34">
        <v>-297681000</v>
      </c>
      <c r="K15" s="34">
        <v>100000000</v>
      </c>
      <c r="M15" s="34">
        <v>40087708000</v>
      </c>
      <c r="O15" s="34">
        <v>61363035002</v>
      </c>
      <c r="Q15" s="105">
        <v>-21275327002</v>
      </c>
      <c r="R15" s="105"/>
    </row>
    <row r="16" spans="1:18" ht="21.75" customHeight="1">
      <c r="A16" s="8" t="s">
        <v>79</v>
      </c>
      <c r="C16" s="34">
        <v>15185000</v>
      </c>
      <c r="E16" s="34">
        <v>300865329495</v>
      </c>
      <c r="G16" s="34">
        <f t="shared" si="0"/>
        <v>310425026505</v>
      </c>
      <c r="I16" s="34">
        <v>-9559697010</v>
      </c>
      <c r="K16" s="34">
        <v>15185000</v>
      </c>
      <c r="M16" s="34">
        <v>300865329495</v>
      </c>
      <c r="O16" s="34">
        <v>228468586928</v>
      </c>
      <c r="Q16" s="105">
        <v>72396742567</v>
      </c>
      <c r="R16" s="105"/>
    </row>
    <row r="17" spans="1:18" ht="21.75" customHeight="1">
      <c r="A17" s="8" t="s">
        <v>23</v>
      </c>
      <c r="C17" s="34">
        <v>51764597</v>
      </c>
      <c r="E17" s="34">
        <v>158818900008</v>
      </c>
      <c r="G17" s="34">
        <f t="shared" si="0"/>
        <v>166309214896</v>
      </c>
      <c r="I17" s="34">
        <v>-7490314888</v>
      </c>
      <c r="K17" s="34">
        <v>51764597</v>
      </c>
      <c r="M17" s="34">
        <v>158818900008</v>
      </c>
      <c r="O17" s="34">
        <v>176678218863</v>
      </c>
      <c r="Q17" s="105">
        <v>-17859318855</v>
      </c>
      <c r="R17" s="105"/>
    </row>
    <row r="18" spans="1:18" ht="21.75" customHeight="1">
      <c r="A18" s="8" t="s">
        <v>65</v>
      </c>
      <c r="C18" s="34">
        <v>400700</v>
      </c>
      <c r="E18" s="34">
        <v>122071931608</v>
      </c>
      <c r="G18" s="34">
        <f t="shared" si="0"/>
        <v>123131744120</v>
      </c>
      <c r="I18" s="34">
        <v>-1059812512</v>
      </c>
      <c r="K18" s="34">
        <v>400700</v>
      </c>
      <c r="M18" s="34">
        <v>122071931608</v>
      </c>
      <c r="O18" s="34">
        <v>121564190291</v>
      </c>
      <c r="Q18" s="105">
        <v>507741317</v>
      </c>
      <c r="R18" s="105"/>
    </row>
    <row r="19" spans="1:18" ht="21.75" customHeight="1">
      <c r="A19" s="8" t="s">
        <v>80</v>
      </c>
      <c r="C19" s="34">
        <v>130571</v>
      </c>
      <c r="E19" s="34">
        <v>162439333399</v>
      </c>
      <c r="G19" s="34">
        <f t="shared" si="0"/>
        <v>166389106149</v>
      </c>
      <c r="I19" s="34">
        <v>-3949772750</v>
      </c>
      <c r="K19" s="34">
        <v>130571</v>
      </c>
      <c r="M19" s="34">
        <v>162439333399</v>
      </c>
      <c r="O19" s="34">
        <v>121341438294</v>
      </c>
      <c r="Q19" s="105">
        <v>41097875105</v>
      </c>
      <c r="R19" s="105"/>
    </row>
    <row r="20" spans="1:18" ht="21.75" customHeight="1">
      <c r="A20" s="8" t="s">
        <v>21</v>
      </c>
      <c r="C20" s="34">
        <v>10000000</v>
      </c>
      <c r="E20" s="34">
        <v>89800435000</v>
      </c>
      <c r="G20" s="34">
        <f t="shared" si="0"/>
        <v>96547871000</v>
      </c>
      <c r="I20" s="34">
        <v>-6747436000</v>
      </c>
      <c r="K20" s="34">
        <v>10000000</v>
      </c>
      <c r="M20" s="34">
        <v>89800435000</v>
      </c>
      <c r="O20" s="34">
        <v>107084514465</v>
      </c>
      <c r="Q20" s="105">
        <v>-17284079465</v>
      </c>
      <c r="R20" s="105"/>
    </row>
    <row r="21" spans="1:18" ht="21.75" customHeight="1">
      <c r="A21" s="8" t="s">
        <v>77</v>
      </c>
      <c r="C21" s="34">
        <v>9100000</v>
      </c>
      <c r="E21" s="34">
        <v>325470600000</v>
      </c>
      <c r="G21" s="34">
        <f t="shared" si="0"/>
        <v>336299600000</v>
      </c>
      <c r="I21" s="34">
        <v>-10829000000</v>
      </c>
      <c r="K21" s="34">
        <v>9100000</v>
      </c>
      <c r="M21" s="34">
        <v>325470600000</v>
      </c>
      <c r="O21" s="34">
        <v>261738217437</v>
      </c>
      <c r="Q21" s="105">
        <v>63732382563</v>
      </c>
      <c r="R21" s="105"/>
    </row>
    <row r="22" spans="1:18" ht="21.75" customHeight="1">
      <c r="A22" s="8" t="s">
        <v>64</v>
      </c>
      <c r="C22" s="34">
        <v>15260652</v>
      </c>
      <c r="E22" s="34">
        <v>401650074960</v>
      </c>
      <c r="G22" s="34">
        <f t="shared" si="0"/>
        <v>410937661985</v>
      </c>
      <c r="I22" s="34">
        <v>-9287587025</v>
      </c>
      <c r="K22" s="34">
        <v>15260652</v>
      </c>
      <c r="M22" s="34">
        <v>401650074960</v>
      </c>
      <c r="O22" s="34">
        <v>434877966603</v>
      </c>
      <c r="Q22" s="105">
        <v>-33227891643</v>
      </c>
      <c r="R22" s="105"/>
    </row>
    <row r="23" spans="1:18" ht="21.75" customHeight="1">
      <c r="A23" s="8" t="s">
        <v>71</v>
      </c>
      <c r="C23" s="34">
        <v>4784000</v>
      </c>
      <c r="E23" s="34">
        <v>80334309140</v>
      </c>
      <c r="G23" s="34">
        <f t="shared" si="0"/>
        <v>82926046403</v>
      </c>
      <c r="I23" s="34">
        <v>-2591737263</v>
      </c>
      <c r="K23" s="34">
        <v>4784000</v>
      </c>
      <c r="M23" s="34">
        <v>80334309140</v>
      </c>
      <c r="O23" s="34">
        <v>67961292564</v>
      </c>
      <c r="Q23" s="105">
        <v>12373016576</v>
      </c>
      <c r="R23" s="105"/>
    </row>
    <row r="24" spans="1:18" ht="21.75" customHeight="1">
      <c r="A24" s="8" t="s">
        <v>69</v>
      </c>
      <c r="C24" s="34">
        <v>44895319</v>
      </c>
      <c r="E24" s="34">
        <v>2934872550195</v>
      </c>
      <c r="G24" s="34">
        <f t="shared" si="0"/>
        <v>3189952849400</v>
      </c>
      <c r="I24" s="34">
        <v>-255080299205</v>
      </c>
      <c r="K24" s="34">
        <v>44895319</v>
      </c>
      <c r="M24" s="34">
        <v>2934872550195</v>
      </c>
      <c r="O24" s="34">
        <v>2288017594625</v>
      </c>
      <c r="Q24" s="105">
        <v>646854955570</v>
      </c>
      <c r="R24" s="105"/>
    </row>
    <row r="25" spans="1:18" ht="21.75" customHeight="1">
      <c r="A25" s="8" t="s">
        <v>265</v>
      </c>
      <c r="C25" s="34">
        <v>10000</v>
      </c>
      <c r="E25" s="34">
        <v>17969110000</v>
      </c>
      <c r="G25" s="34">
        <f t="shared" si="0"/>
        <v>18697070000</v>
      </c>
      <c r="I25" s="34">
        <v>-727960000</v>
      </c>
      <c r="K25" s="34">
        <v>10000</v>
      </c>
      <c r="M25" s="34">
        <v>17969110000</v>
      </c>
      <c r="O25" s="34">
        <v>13103310000</v>
      </c>
      <c r="Q25" s="105">
        <v>4865800000</v>
      </c>
      <c r="R25" s="105"/>
    </row>
    <row r="26" spans="1:18" ht="21.75" customHeight="1">
      <c r="A26" s="8" t="s">
        <v>29</v>
      </c>
      <c r="C26" s="34">
        <v>46400000</v>
      </c>
      <c r="E26" s="34">
        <v>134164429792</v>
      </c>
      <c r="G26" s="34">
        <f t="shared" si="0"/>
        <v>133980264480</v>
      </c>
      <c r="I26" s="34">
        <v>184165312</v>
      </c>
      <c r="K26" s="34">
        <v>46400000</v>
      </c>
      <c r="M26" s="34">
        <v>134164429792</v>
      </c>
      <c r="O26" s="34">
        <v>158829553310</v>
      </c>
      <c r="Q26" s="105">
        <v>-24665123518</v>
      </c>
      <c r="R26" s="105"/>
    </row>
    <row r="27" spans="1:18" ht="21.75" customHeight="1">
      <c r="A27" s="8" t="s">
        <v>78</v>
      </c>
      <c r="C27" s="34">
        <v>67248</v>
      </c>
      <c r="E27" s="34">
        <v>251740265328</v>
      </c>
      <c r="G27" s="34">
        <f t="shared" si="0"/>
        <v>257777521776</v>
      </c>
      <c r="I27" s="34">
        <v>-6037256448</v>
      </c>
      <c r="K27" s="34">
        <v>67248</v>
      </c>
      <c r="M27" s="34">
        <v>251740265328</v>
      </c>
      <c r="O27" s="34">
        <v>193142288320</v>
      </c>
      <c r="Q27" s="105">
        <v>58597957008</v>
      </c>
      <c r="R27" s="105"/>
    </row>
    <row r="28" spans="1:18" ht="21.75" customHeight="1">
      <c r="A28" s="8" t="s">
        <v>63</v>
      </c>
      <c r="C28" s="34">
        <v>6900000</v>
      </c>
      <c r="E28" s="34">
        <v>79649384100</v>
      </c>
      <c r="G28" s="34">
        <f t="shared" si="0"/>
        <v>84124068600</v>
      </c>
      <c r="I28" s="34">
        <v>-4474684500</v>
      </c>
      <c r="K28" s="34">
        <v>6900000</v>
      </c>
      <c r="M28" s="34">
        <v>79649384100</v>
      </c>
      <c r="O28" s="34">
        <v>67862570097</v>
      </c>
      <c r="Q28" s="105">
        <v>11786814003</v>
      </c>
      <c r="R28" s="105"/>
    </row>
    <row r="29" spans="1:18" ht="21.75" customHeight="1">
      <c r="A29" s="8" t="s">
        <v>24</v>
      </c>
      <c r="C29" s="34">
        <v>3933785</v>
      </c>
      <c r="E29" s="34">
        <v>27386091923</v>
      </c>
      <c r="G29" s="34">
        <f t="shared" si="0"/>
        <v>27386091923</v>
      </c>
      <c r="I29" s="34">
        <v>0</v>
      </c>
      <c r="K29" s="34">
        <v>3933785</v>
      </c>
      <c r="M29" s="34">
        <v>27386091923</v>
      </c>
      <c r="O29" s="34">
        <v>27071367745</v>
      </c>
      <c r="Q29" s="105">
        <v>314724178</v>
      </c>
      <c r="R29" s="105"/>
    </row>
    <row r="30" spans="1:18" ht="21.75" customHeight="1">
      <c r="A30" s="8" t="s">
        <v>68</v>
      </c>
      <c r="C30" s="34">
        <v>1310000</v>
      </c>
      <c r="E30" s="34">
        <v>22597805230</v>
      </c>
      <c r="G30" s="34">
        <f t="shared" si="0"/>
        <v>23047408758</v>
      </c>
      <c r="I30" s="34">
        <v>-449603528</v>
      </c>
      <c r="K30" s="34">
        <v>1310000</v>
      </c>
      <c r="M30" s="34">
        <v>22597805230</v>
      </c>
      <c r="O30" s="34">
        <v>19921982723</v>
      </c>
      <c r="Q30" s="105">
        <v>2675822507</v>
      </c>
      <c r="R30" s="105"/>
    </row>
    <row r="31" spans="1:18" ht="21.75" customHeight="1">
      <c r="A31" s="8" t="s">
        <v>66</v>
      </c>
      <c r="C31" s="34">
        <v>3240389</v>
      </c>
      <c r="E31" s="34">
        <v>178057188935</v>
      </c>
      <c r="G31" s="34">
        <f t="shared" si="0"/>
        <v>183339806531</v>
      </c>
      <c r="I31" s="34">
        <v>-5282617596</v>
      </c>
      <c r="K31" s="34">
        <v>3240389</v>
      </c>
      <c r="M31" s="34">
        <v>178057188935</v>
      </c>
      <c r="O31" s="34">
        <v>160201591771</v>
      </c>
      <c r="Q31" s="105">
        <v>17855597164</v>
      </c>
      <c r="R31" s="105"/>
    </row>
    <row r="32" spans="1:18" ht="21.75" customHeight="1">
      <c r="A32" s="8" t="s">
        <v>74</v>
      </c>
      <c r="C32" s="34">
        <v>10000000</v>
      </c>
      <c r="E32" s="34">
        <v>162625100000</v>
      </c>
      <c r="G32" s="34">
        <f t="shared" si="0"/>
        <v>169708770000</v>
      </c>
      <c r="I32" s="34">
        <v>-7083670000</v>
      </c>
      <c r="K32" s="34">
        <v>10000000</v>
      </c>
      <c r="M32" s="34">
        <v>162625100000</v>
      </c>
      <c r="O32" s="34">
        <v>129000000000</v>
      </c>
      <c r="Q32" s="105">
        <v>33625100000</v>
      </c>
      <c r="R32" s="105"/>
    </row>
    <row r="33" spans="1:18" ht="21.75" customHeight="1">
      <c r="A33" s="8" t="s">
        <v>70</v>
      </c>
      <c r="C33" s="34">
        <v>5000000</v>
      </c>
      <c r="E33" s="34">
        <v>48438335000</v>
      </c>
      <c r="G33" s="34">
        <f t="shared" si="0"/>
        <v>49635575000</v>
      </c>
      <c r="I33" s="34">
        <v>-1197240000</v>
      </c>
      <c r="K33" s="34">
        <v>5000000</v>
      </c>
      <c r="M33" s="34">
        <v>48438335000</v>
      </c>
      <c r="O33" s="34">
        <v>50058000000</v>
      </c>
      <c r="Q33" s="105">
        <v>-1619665000</v>
      </c>
      <c r="R33" s="105"/>
    </row>
    <row r="34" spans="1:18" ht="21.75" customHeight="1">
      <c r="A34" s="8" t="s">
        <v>72</v>
      </c>
      <c r="C34" s="34">
        <v>5000000</v>
      </c>
      <c r="E34" s="34">
        <v>46383073000</v>
      </c>
      <c r="G34" s="34">
        <f t="shared" si="0"/>
        <v>47705025500</v>
      </c>
      <c r="I34" s="34">
        <v>-1321952500</v>
      </c>
      <c r="K34" s="34">
        <v>5000000</v>
      </c>
      <c r="M34" s="34">
        <v>46383073000</v>
      </c>
      <c r="O34" s="34">
        <v>50112250000</v>
      </c>
      <c r="Q34" s="105">
        <v>-3729177000</v>
      </c>
      <c r="R34" s="105"/>
    </row>
    <row r="35" spans="1:18" ht="21.75" customHeight="1">
      <c r="A35" s="8" t="s">
        <v>73</v>
      </c>
      <c r="C35" s="34">
        <v>5250000</v>
      </c>
      <c r="E35" s="34">
        <v>212529592209</v>
      </c>
      <c r="G35" s="34">
        <f t="shared" si="0"/>
        <v>211166315521</v>
      </c>
      <c r="I35" s="34">
        <v>1363276688</v>
      </c>
      <c r="K35" s="34">
        <v>5250000</v>
      </c>
      <c r="M35" s="34">
        <v>212529592209</v>
      </c>
      <c r="O35" s="34">
        <v>200260029375</v>
      </c>
      <c r="Q35" s="105">
        <v>12269562834</v>
      </c>
      <c r="R35" s="105"/>
    </row>
    <row r="36" spans="1:18" ht="21.75" customHeight="1">
      <c r="A36" s="8" t="s">
        <v>31</v>
      </c>
      <c r="C36" s="34">
        <v>6000000</v>
      </c>
      <c r="E36" s="34">
        <v>92162037600</v>
      </c>
      <c r="G36" s="34">
        <f t="shared" si="0"/>
        <v>97937049000</v>
      </c>
      <c r="I36" s="34">
        <v>-5775011400</v>
      </c>
      <c r="K36" s="34">
        <v>6000000</v>
      </c>
      <c r="M36" s="34">
        <v>92162037600</v>
      </c>
      <c r="O36" s="34">
        <v>128273682704</v>
      </c>
      <c r="Q36" s="105">
        <v>-36111645104</v>
      </c>
      <c r="R36" s="105"/>
    </row>
    <row r="37" spans="1:18" ht="21.75" customHeight="1">
      <c r="A37" s="8" t="s">
        <v>75</v>
      </c>
      <c r="C37" s="34">
        <v>3000000</v>
      </c>
      <c r="E37" s="34">
        <v>28138133100</v>
      </c>
      <c r="G37" s="34">
        <f t="shared" si="0"/>
        <v>29931000000</v>
      </c>
      <c r="I37" s="34">
        <v>-1792866900</v>
      </c>
      <c r="K37" s="34">
        <v>3000000</v>
      </c>
      <c r="M37" s="34">
        <v>28138133100</v>
      </c>
      <c r="O37" s="34">
        <v>30067350000</v>
      </c>
      <c r="Q37" s="105">
        <v>-1929216900</v>
      </c>
      <c r="R37" s="105"/>
    </row>
    <row r="38" spans="1:18" ht="21.75" customHeight="1">
      <c r="A38" s="8" t="s">
        <v>67</v>
      </c>
      <c r="C38" s="34">
        <v>5000000</v>
      </c>
      <c r="E38" s="34">
        <v>49750310500</v>
      </c>
      <c r="G38" s="34">
        <f t="shared" si="0"/>
        <v>49885000000</v>
      </c>
      <c r="I38" s="34">
        <v>-134689500</v>
      </c>
      <c r="K38" s="34">
        <v>5000000</v>
      </c>
      <c r="M38" s="34">
        <v>49750310500</v>
      </c>
      <c r="O38" s="34">
        <v>50112250000</v>
      </c>
      <c r="Q38" s="105">
        <v>-361939500</v>
      </c>
      <c r="R38" s="105"/>
    </row>
    <row r="39" spans="1:18" ht="21.75" customHeight="1">
      <c r="A39" s="8" t="s">
        <v>76</v>
      </c>
      <c r="C39" s="34">
        <v>2000000</v>
      </c>
      <c r="E39" s="34">
        <v>19845400000</v>
      </c>
      <c r="G39" s="34">
        <f t="shared" si="0"/>
        <v>19845400000</v>
      </c>
      <c r="I39" s="34">
        <v>0</v>
      </c>
      <c r="K39" s="34">
        <v>2000000</v>
      </c>
      <c r="M39" s="34">
        <v>19845400000</v>
      </c>
      <c r="O39" s="34">
        <v>20053279934</v>
      </c>
      <c r="Q39" s="105">
        <v>-207879934</v>
      </c>
      <c r="R39" s="105"/>
    </row>
    <row r="40" spans="1:18" ht="21.75" customHeight="1">
      <c r="A40" s="8" t="s">
        <v>110</v>
      </c>
      <c r="C40" s="34">
        <v>225000</v>
      </c>
      <c r="E40" s="34">
        <v>181451532051</v>
      </c>
      <c r="G40" s="34">
        <f t="shared" si="0"/>
        <v>187062229575</v>
      </c>
      <c r="I40" s="34">
        <v>-5610697524</v>
      </c>
      <c r="K40" s="34">
        <v>225000</v>
      </c>
      <c r="M40" s="34">
        <v>181451532051</v>
      </c>
      <c r="O40" s="34">
        <v>175018272187</v>
      </c>
      <c r="Q40" s="105">
        <v>6433259864</v>
      </c>
      <c r="R40" s="105"/>
    </row>
    <row r="41" spans="1:18" ht="21.75" customHeight="1">
      <c r="A41" s="8" t="s">
        <v>98</v>
      </c>
      <c r="C41" s="34">
        <v>50614</v>
      </c>
      <c r="E41" s="34">
        <v>37681867937</v>
      </c>
      <c r="G41" s="34">
        <f t="shared" si="0"/>
        <v>36881589845</v>
      </c>
      <c r="I41" s="34">
        <v>800278092</v>
      </c>
      <c r="K41" s="34">
        <v>50614</v>
      </c>
      <c r="M41" s="34">
        <v>37681867937</v>
      </c>
      <c r="O41" s="34">
        <v>29094738782</v>
      </c>
      <c r="Q41" s="105">
        <v>8587129155</v>
      </c>
      <c r="R41" s="105"/>
    </row>
    <row r="42" spans="1:18" ht="21.75" customHeight="1">
      <c r="A42" s="8" t="s">
        <v>113</v>
      </c>
      <c r="C42" s="34">
        <v>1579612</v>
      </c>
      <c r="E42" s="34">
        <v>1407142625529</v>
      </c>
      <c r="G42" s="34">
        <f t="shared" si="0"/>
        <v>1507709197106</v>
      </c>
      <c r="I42" s="34">
        <v>-100566571577</v>
      </c>
      <c r="K42" s="34">
        <v>1579612</v>
      </c>
      <c r="M42" s="34">
        <v>1407142625529</v>
      </c>
      <c r="O42" s="34">
        <v>1505887050492</v>
      </c>
      <c r="Q42" s="105">
        <v>-98744424963</v>
      </c>
      <c r="R42" s="105"/>
    </row>
    <row r="43" spans="1:18" ht="21.75" customHeight="1">
      <c r="A43" s="8" t="s">
        <v>107</v>
      </c>
      <c r="C43" s="34">
        <v>5000</v>
      </c>
      <c r="E43" s="34">
        <v>4492555843</v>
      </c>
      <c r="G43" s="34">
        <f t="shared" si="0"/>
        <v>4475115332</v>
      </c>
      <c r="I43" s="34">
        <v>17440511</v>
      </c>
      <c r="K43" s="34">
        <v>5000</v>
      </c>
      <c r="M43" s="34">
        <v>4492555843</v>
      </c>
      <c r="O43" s="34">
        <v>4500815625</v>
      </c>
      <c r="Q43" s="105">
        <v>-8259782</v>
      </c>
      <c r="R43" s="105"/>
    </row>
    <row r="44" spans="1:18" ht="21.75" customHeight="1">
      <c r="A44" s="8" t="s">
        <v>91</v>
      </c>
      <c r="C44" s="34">
        <v>766100</v>
      </c>
      <c r="E44" s="34">
        <v>3620075663004</v>
      </c>
      <c r="G44" s="34">
        <f t="shared" si="0"/>
        <v>3563384710866</v>
      </c>
      <c r="I44" s="34">
        <v>56690952138</v>
      </c>
      <c r="K44" s="34">
        <v>766100</v>
      </c>
      <c r="M44" s="34">
        <v>3620075663004</v>
      </c>
      <c r="O44" s="34">
        <v>3001257612300</v>
      </c>
      <c r="Q44" s="105">
        <v>618818050704</v>
      </c>
      <c r="R44" s="105"/>
    </row>
    <row r="45" spans="1:18" ht="21.75" customHeight="1">
      <c r="A45" s="8" t="s">
        <v>152</v>
      </c>
      <c r="C45" s="34">
        <v>595000</v>
      </c>
      <c r="E45" s="34">
        <v>594676468750</v>
      </c>
      <c r="G45" s="34">
        <f t="shared" si="0"/>
        <v>594676468750</v>
      </c>
      <c r="I45" s="34">
        <v>0</v>
      </c>
      <c r="K45" s="34">
        <v>595000</v>
      </c>
      <c r="M45" s="34">
        <v>594676468750</v>
      </c>
      <c r="O45" s="34">
        <v>595000000000</v>
      </c>
      <c r="Q45" s="105">
        <v>-323531250</v>
      </c>
      <c r="R45" s="105"/>
    </row>
    <row r="46" spans="1:18" ht="21.75" customHeight="1">
      <c r="A46" s="8" t="s">
        <v>119</v>
      </c>
      <c r="C46" s="34">
        <v>5000</v>
      </c>
      <c r="E46" s="34">
        <v>3914870131</v>
      </c>
      <c r="G46" s="34">
        <f t="shared" si="0"/>
        <v>3961694656</v>
      </c>
      <c r="I46" s="34">
        <v>-46824525</v>
      </c>
      <c r="K46" s="34">
        <v>5000</v>
      </c>
      <c r="M46" s="34">
        <v>3914870131</v>
      </c>
      <c r="O46" s="34">
        <v>4221597081</v>
      </c>
      <c r="Q46" s="105">
        <v>-306726950</v>
      </c>
      <c r="R46" s="105"/>
    </row>
    <row r="47" spans="1:18" ht="21.75" customHeight="1">
      <c r="A47" s="8" t="s">
        <v>95</v>
      </c>
      <c r="C47" s="34">
        <v>1000000</v>
      </c>
      <c r="E47" s="34">
        <v>999456250000</v>
      </c>
      <c r="G47" s="34">
        <f t="shared" si="0"/>
        <v>999456250000</v>
      </c>
      <c r="I47" s="34">
        <v>0</v>
      </c>
      <c r="K47" s="34">
        <v>1000000</v>
      </c>
      <c r="M47" s="34">
        <v>999456250000</v>
      </c>
      <c r="O47" s="34">
        <v>1000000000000</v>
      </c>
      <c r="Q47" s="105">
        <v>-543750000</v>
      </c>
      <c r="R47" s="105"/>
    </row>
    <row r="48" spans="1:18" ht="21.75" customHeight="1">
      <c r="A48" s="8" t="s">
        <v>122</v>
      </c>
      <c r="C48" s="34">
        <v>583960</v>
      </c>
      <c r="E48" s="34">
        <v>468431447826</v>
      </c>
      <c r="G48" s="34">
        <f t="shared" si="0"/>
        <v>522360012216</v>
      </c>
      <c r="I48" s="34">
        <v>-53928564390</v>
      </c>
      <c r="K48" s="34">
        <v>583960</v>
      </c>
      <c r="M48" s="34">
        <v>468431447826</v>
      </c>
      <c r="O48" s="34">
        <v>553010120000</v>
      </c>
      <c r="Q48" s="105">
        <v>-84578672174</v>
      </c>
      <c r="R48" s="105"/>
    </row>
    <row r="49" spans="1:18" ht="21.75" customHeight="1">
      <c r="A49" s="8" t="s">
        <v>128</v>
      </c>
      <c r="C49" s="34">
        <v>108332</v>
      </c>
      <c r="E49" s="34">
        <v>86371612924</v>
      </c>
      <c r="G49" s="34">
        <f t="shared" si="0"/>
        <v>86371612924</v>
      </c>
      <c r="I49" s="34">
        <v>0</v>
      </c>
      <c r="K49" s="34">
        <v>108332</v>
      </c>
      <c r="M49" s="34">
        <v>86371612924</v>
      </c>
      <c r="O49" s="34">
        <v>100000185880</v>
      </c>
      <c r="Q49" s="105">
        <v>-13628572956</v>
      </c>
      <c r="R49" s="105"/>
    </row>
    <row r="50" spans="1:18" ht="21.75" customHeight="1">
      <c r="A50" s="8" t="s">
        <v>125</v>
      </c>
      <c r="C50" s="34">
        <v>123150</v>
      </c>
      <c r="E50" s="34">
        <v>97752548134</v>
      </c>
      <c r="G50" s="34">
        <f t="shared" si="0"/>
        <v>98589512787</v>
      </c>
      <c r="I50" s="34">
        <v>-836964653</v>
      </c>
      <c r="K50" s="34">
        <v>123150</v>
      </c>
      <c r="M50" s="34">
        <v>97752548134</v>
      </c>
      <c r="O50" s="34">
        <v>117004815000</v>
      </c>
      <c r="Q50" s="105">
        <v>-19252266866</v>
      </c>
      <c r="R50" s="105"/>
    </row>
    <row r="51" spans="1:18" ht="21.75" customHeight="1">
      <c r="A51" s="8" t="s">
        <v>163</v>
      </c>
      <c r="C51" s="34">
        <v>357833</v>
      </c>
      <c r="E51" s="34">
        <v>273307286911</v>
      </c>
      <c r="G51" s="34">
        <f t="shared" si="0"/>
        <v>276769512180</v>
      </c>
      <c r="I51" s="34">
        <v>-3462225269</v>
      </c>
      <c r="K51" s="34">
        <v>357833</v>
      </c>
      <c r="M51" s="34">
        <v>273307286911</v>
      </c>
      <c r="O51" s="34">
        <v>276769512180</v>
      </c>
      <c r="Q51" s="105">
        <v>-3462225269</v>
      </c>
      <c r="R51" s="105"/>
    </row>
    <row r="52" spans="1:18" ht="21.75" customHeight="1">
      <c r="A52" s="8" t="s">
        <v>130</v>
      </c>
      <c r="C52" s="34">
        <v>862970</v>
      </c>
      <c r="E52" s="34">
        <v>693933611515</v>
      </c>
      <c r="G52" s="34">
        <f t="shared" si="0"/>
        <v>743015079768</v>
      </c>
      <c r="I52" s="34">
        <v>-49081468253</v>
      </c>
      <c r="K52" s="34">
        <v>862970</v>
      </c>
      <c r="M52" s="34">
        <v>693933611515</v>
      </c>
      <c r="O52" s="34">
        <v>820061497495</v>
      </c>
      <c r="Q52" s="105">
        <v>-126127885980</v>
      </c>
      <c r="R52" s="105"/>
    </row>
    <row r="53" spans="1:18" ht="21.75" customHeight="1">
      <c r="A53" s="8" t="s">
        <v>136</v>
      </c>
      <c r="C53" s="34">
        <v>18502081</v>
      </c>
      <c r="E53" s="34">
        <v>14257310816413</v>
      </c>
      <c r="G53" s="34">
        <f t="shared" si="0"/>
        <v>15718217419437</v>
      </c>
      <c r="I53" s="34">
        <v>-1460906603024</v>
      </c>
      <c r="K53" s="34">
        <v>18502081</v>
      </c>
      <c r="M53" s="34">
        <v>14257310816413</v>
      </c>
      <c r="O53" s="34">
        <v>16633378737940</v>
      </c>
      <c r="Q53" s="105">
        <v>-2376067921527</v>
      </c>
      <c r="R53" s="105"/>
    </row>
    <row r="54" spans="1:18" ht="21.75" customHeight="1">
      <c r="A54" s="8" t="s">
        <v>133</v>
      </c>
      <c r="C54" s="34">
        <v>1575465</v>
      </c>
      <c r="E54" s="34">
        <v>1277794668645</v>
      </c>
      <c r="G54" s="34">
        <f t="shared" si="0"/>
        <v>1404550640088</v>
      </c>
      <c r="I54" s="34">
        <v>-126755971443</v>
      </c>
      <c r="K54" s="34">
        <v>1575465</v>
      </c>
      <c r="M54" s="34">
        <v>1277794668645</v>
      </c>
      <c r="O54" s="34">
        <v>1500000226500</v>
      </c>
      <c r="Q54" s="105">
        <v>-222205557855</v>
      </c>
      <c r="R54" s="105"/>
    </row>
    <row r="55" spans="1:18" ht="21.75" customHeight="1">
      <c r="A55" s="8" t="s">
        <v>138</v>
      </c>
      <c r="C55" s="34">
        <v>1002556</v>
      </c>
      <c r="E55" s="34">
        <v>811628796741</v>
      </c>
      <c r="G55" s="34">
        <f t="shared" si="0"/>
        <v>768839926979</v>
      </c>
      <c r="I55" s="34">
        <v>42788869762</v>
      </c>
      <c r="K55" s="34">
        <v>1002556</v>
      </c>
      <c r="M55" s="34">
        <v>811628796741</v>
      </c>
      <c r="O55" s="34">
        <v>933951092920</v>
      </c>
      <c r="Q55" s="105">
        <v>-122322296179</v>
      </c>
      <c r="R55" s="105"/>
    </row>
    <row r="56" spans="1:18" ht="21.75" customHeight="1">
      <c r="A56" s="8" t="s">
        <v>104</v>
      </c>
      <c r="C56" s="34">
        <v>90000</v>
      </c>
      <c r="E56" s="34">
        <v>82449143887</v>
      </c>
      <c r="G56" s="34">
        <f t="shared" si="0"/>
        <v>79341022877</v>
      </c>
      <c r="I56" s="34">
        <v>3108121010</v>
      </c>
      <c r="K56" s="34">
        <v>90000</v>
      </c>
      <c r="M56" s="34">
        <v>82449143887</v>
      </c>
      <c r="O56" s="34">
        <v>79397548952</v>
      </c>
      <c r="Q56" s="105">
        <v>3051594935</v>
      </c>
      <c r="R56" s="105"/>
    </row>
    <row r="57" spans="1:18" ht="21.75" customHeight="1">
      <c r="A57" s="8" t="s">
        <v>101</v>
      </c>
      <c r="C57" s="34">
        <v>90000</v>
      </c>
      <c r="E57" s="34">
        <v>84895812787</v>
      </c>
      <c r="G57" s="34">
        <f t="shared" si="0"/>
        <v>81564785807</v>
      </c>
      <c r="I57" s="34">
        <v>3331026980</v>
      </c>
      <c r="K57" s="34">
        <v>90000</v>
      </c>
      <c r="M57" s="34">
        <v>84895812787</v>
      </c>
      <c r="O57" s="34">
        <v>81622858307</v>
      </c>
      <c r="Q57" s="105">
        <v>3272954480</v>
      </c>
      <c r="R57" s="105"/>
    </row>
    <row r="58" spans="1:18" ht="21.75" customHeight="1">
      <c r="A58" s="8" t="s">
        <v>106</v>
      </c>
      <c r="C58" s="34">
        <v>90000</v>
      </c>
      <c r="E58" s="34">
        <v>80083430943</v>
      </c>
      <c r="G58" s="34">
        <f t="shared" si="0"/>
        <v>77120281154</v>
      </c>
      <c r="I58" s="34">
        <v>2963149789</v>
      </c>
      <c r="K58" s="34">
        <v>90000</v>
      </c>
      <c r="M58" s="34">
        <v>80083430943</v>
      </c>
      <c r="O58" s="34">
        <v>77175241229</v>
      </c>
      <c r="Q58" s="105">
        <v>2908189714</v>
      </c>
      <c r="R58" s="105"/>
    </row>
    <row r="59" spans="1:18" ht="21.75" customHeight="1">
      <c r="A59" s="8" t="s">
        <v>141</v>
      </c>
      <c r="C59" s="34">
        <v>256590</v>
      </c>
      <c r="E59" s="34">
        <v>204544902199</v>
      </c>
      <c r="G59" s="34">
        <f t="shared" si="0"/>
        <v>203942243573</v>
      </c>
      <c r="I59" s="34">
        <v>602658626</v>
      </c>
      <c r="K59" s="34">
        <v>256590</v>
      </c>
      <c r="M59" s="34">
        <v>204544902199</v>
      </c>
      <c r="O59" s="34">
        <v>240001456500</v>
      </c>
      <c r="Q59" s="105">
        <v>-35456554301</v>
      </c>
      <c r="R59" s="105"/>
    </row>
    <row r="60" spans="1:18" ht="21.75" customHeight="1">
      <c r="A60" s="8" t="s">
        <v>144</v>
      </c>
      <c r="C60" s="34">
        <v>1565000</v>
      </c>
      <c r="E60" s="34">
        <v>1297868300170</v>
      </c>
      <c r="G60" s="34">
        <f t="shared" si="0"/>
        <v>1261001307503</v>
      </c>
      <c r="I60" s="34">
        <v>36866992667</v>
      </c>
      <c r="K60" s="34">
        <v>1565000</v>
      </c>
      <c r="M60" s="34">
        <v>1297868300170</v>
      </c>
      <c r="O60" s="34">
        <v>1394508900000</v>
      </c>
      <c r="Q60" s="105">
        <v>-96640599830</v>
      </c>
      <c r="R60" s="105"/>
    </row>
    <row r="61" spans="1:18" ht="21.75" customHeight="1">
      <c r="A61" s="8" t="s">
        <v>150</v>
      </c>
      <c r="C61" s="34">
        <v>3755162</v>
      </c>
      <c r="E61" s="34">
        <v>2844865059042</v>
      </c>
      <c r="G61" s="34">
        <f t="shared" si="0"/>
        <v>3145549326867</v>
      </c>
      <c r="I61" s="34">
        <v>-300684267825</v>
      </c>
      <c r="K61" s="34">
        <v>3755162</v>
      </c>
      <c r="M61" s="34">
        <v>2844865059042</v>
      </c>
      <c r="O61" s="34">
        <v>3146652918656</v>
      </c>
      <c r="Q61" s="105">
        <v>-301787859614</v>
      </c>
      <c r="R61" s="105"/>
    </row>
    <row r="62" spans="1:18" ht="21.75" customHeight="1">
      <c r="A62" s="8" t="s">
        <v>147</v>
      </c>
      <c r="C62" s="34">
        <v>4783460</v>
      </c>
      <c r="E62" s="34">
        <v>3728830972077</v>
      </c>
      <c r="G62" s="34">
        <f t="shared" si="0"/>
        <v>4556158620924</v>
      </c>
      <c r="I62" s="34">
        <v>-827327648847</v>
      </c>
      <c r="K62" s="34">
        <v>4783460</v>
      </c>
      <c r="M62" s="34">
        <v>3728830972077</v>
      </c>
      <c r="O62" s="34">
        <v>4372928360000</v>
      </c>
      <c r="Q62" s="105">
        <v>-644097387923</v>
      </c>
      <c r="R62" s="105"/>
    </row>
    <row r="63" spans="1:18" ht="21.75" customHeight="1">
      <c r="A63" s="8" t="s">
        <v>155</v>
      </c>
      <c r="C63" s="34">
        <v>2800627</v>
      </c>
      <c r="E63" s="34">
        <v>2123120504653</v>
      </c>
      <c r="G63" s="34">
        <f t="shared" si="0"/>
        <v>2446981861201</v>
      </c>
      <c r="I63" s="34">
        <v>-323861356548</v>
      </c>
      <c r="K63" s="34">
        <v>2800627</v>
      </c>
      <c r="M63" s="34">
        <v>2123120504653</v>
      </c>
      <c r="O63" s="34">
        <v>2446981861201</v>
      </c>
      <c r="Q63" s="105">
        <v>-323861356548</v>
      </c>
      <c r="R63" s="105"/>
    </row>
    <row r="64" spans="1:18" ht="21.75" customHeight="1">
      <c r="A64" s="8" t="s">
        <v>160</v>
      </c>
      <c r="C64" s="34">
        <v>8192446</v>
      </c>
      <c r="E64" s="34">
        <v>5581426188744</v>
      </c>
      <c r="G64" s="34">
        <f t="shared" si="0"/>
        <v>7141456364378</v>
      </c>
      <c r="I64" s="34">
        <v>-1560030175634</v>
      </c>
      <c r="K64" s="34">
        <v>8192446</v>
      </c>
      <c r="M64" s="34">
        <v>5581426188744</v>
      </c>
      <c r="O64" s="34">
        <v>7141456364378</v>
      </c>
      <c r="Q64" s="105">
        <v>-1560030175634</v>
      </c>
      <c r="R64" s="105"/>
    </row>
    <row r="65" spans="1:18" ht="21.75" customHeight="1">
      <c r="A65" s="8" t="s">
        <v>157</v>
      </c>
      <c r="C65" s="34">
        <v>302187</v>
      </c>
      <c r="E65" s="34">
        <v>302022685818</v>
      </c>
      <c r="G65" s="34">
        <f t="shared" si="0"/>
        <v>270001062630</v>
      </c>
      <c r="I65" s="34">
        <v>32021623188</v>
      </c>
      <c r="K65" s="34">
        <v>302187</v>
      </c>
      <c r="M65" s="34">
        <v>302022685818</v>
      </c>
      <c r="O65" s="34">
        <v>270001062630</v>
      </c>
      <c r="Q65" s="105">
        <v>32021623188</v>
      </c>
      <c r="R65" s="105"/>
    </row>
    <row r="66" spans="1:18" ht="21.75" customHeight="1">
      <c r="A66" s="8" t="s">
        <v>346</v>
      </c>
      <c r="C66" s="34">
        <v>145932569</v>
      </c>
      <c r="E66" s="34">
        <v>145822025</v>
      </c>
      <c r="G66" s="34">
        <f t="shared" si="0"/>
        <v>145822025</v>
      </c>
      <c r="I66" s="34">
        <v>0</v>
      </c>
      <c r="K66" s="34">
        <v>145932569</v>
      </c>
      <c r="M66" s="34">
        <v>145822025</v>
      </c>
      <c r="O66" s="34">
        <v>145822025</v>
      </c>
      <c r="Q66" s="82">
        <v>0</v>
      </c>
      <c r="R66" s="82"/>
    </row>
    <row r="67" spans="1:18" ht="21.75" customHeight="1">
      <c r="A67" s="11" t="s">
        <v>347</v>
      </c>
      <c r="C67" s="64">
        <v>290776221</v>
      </c>
      <c r="E67" s="64">
        <v>290555958</v>
      </c>
      <c r="G67" s="65">
        <f t="shared" si="0"/>
        <v>290555958</v>
      </c>
      <c r="I67" s="64">
        <v>0</v>
      </c>
      <c r="K67" s="64">
        <v>290776221</v>
      </c>
      <c r="M67" s="64">
        <v>290555958</v>
      </c>
      <c r="O67" s="64">
        <v>290555958</v>
      </c>
      <c r="Q67" s="83">
        <v>0</v>
      </c>
      <c r="R67" s="83"/>
    </row>
    <row r="68" spans="1:18" ht="21.75" customHeight="1" thickBot="1">
      <c r="A68" s="15" t="s">
        <v>32</v>
      </c>
      <c r="C68" s="50">
        <f>SUM(C8:C67)</f>
        <v>1392909604</v>
      </c>
      <c r="E68" s="50">
        <f>SUM(E8:E67)</f>
        <v>48706104548039</v>
      </c>
      <c r="G68" s="50">
        <f>SUM(G8:G67)</f>
        <v>53614096391140</v>
      </c>
      <c r="I68" s="50">
        <f>SUM(I8:I67)</f>
        <v>-4907991843101</v>
      </c>
      <c r="K68" s="50">
        <f>SUM(K8:K67)</f>
        <v>1392909604</v>
      </c>
      <c r="M68" s="50">
        <f>SUM(M8:M67)</f>
        <v>48706104548039</v>
      </c>
      <c r="O68" s="50">
        <f>SUM(O8:O67)</f>
        <v>53112102138923</v>
      </c>
      <c r="Q68" s="93">
        <f>SUM(Q8:R67)</f>
        <v>-4405997630884</v>
      </c>
      <c r="R68" s="93"/>
    </row>
    <row r="69" spans="1:18" ht="13.5" thickTop="1"/>
    <row r="72" spans="1:18">
      <c r="Q72" s="71" cm="1">
        <f t="array" ref="Q72:R72">Q68-'درآمد سرمایه گذاری در اوراق به'!P54-'درآمد سرمایه گذاری در صندوق'!P48:Q48-'درآمد سرمایه گذاری در سهام'!P35:Q35</f>
        <v>0</v>
      </c>
      <c r="R72">
        <v>710172199675</v>
      </c>
    </row>
  </sheetData>
  <mergeCells count="6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1"/>
  <sheetViews>
    <sheetView rightToLeft="1" workbookViewId="0">
      <selection activeCell="AL19" sqref="AL19"/>
    </sheetView>
  </sheetViews>
  <sheetFormatPr defaultRowHeight="12.75"/>
  <cols>
    <col min="1" max="1" width="28.285156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</row>
    <row r="2" spans="1:49" ht="21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</row>
    <row r="3" spans="1:49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</row>
    <row r="4" spans="1:49" ht="14.45" customHeight="1"/>
    <row r="5" spans="1:49" ht="14.45" customHeight="1">
      <c r="A5" s="90" t="s">
        <v>33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</row>
    <row r="6" spans="1:49" ht="14.45" customHeight="1">
      <c r="I6" s="86" t="s">
        <v>7</v>
      </c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C6" s="86" t="s">
        <v>9</v>
      </c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86" t="s">
        <v>34</v>
      </c>
      <c r="B8" s="86"/>
      <c r="C8" s="86"/>
      <c r="D8" s="86"/>
      <c r="E8" s="86"/>
      <c r="F8" s="86"/>
      <c r="G8" s="86"/>
      <c r="I8" s="86" t="s">
        <v>35</v>
      </c>
      <c r="J8" s="86"/>
      <c r="K8" s="86"/>
      <c r="M8" s="86" t="s">
        <v>36</v>
      </c>
      <c r="N8" s="86"/>
      <c r="O8" s="86"/>
      <c r="Q8" s="86" t="s">
        <v>37</v>
      </c>
      <c r="R8" s="86"/>
      <c r="S8" s="86"/>
      <c r="T8" s="86"/>
      <c r="U8" s="86"/>
      <c r="W8" s="86" t="s">
        <v>38</v>
      </c>
      <c r="X8" s="86"/>
      <c r="Y8" s="86"/>
      <c r="Z8" s="86"/>
      <c r="AA8" s="86"/>
      <c r="AC8" s="86" t="s">
        <v>35</v>
      </c>
      <c r="AD8" s="86"/>
      <c r="AE8" s="86"/>
      <c r="AF8" s="86"/>
      <c r="AG8" s="86"/>
      <c r="AI8" s="86" t="s">
        <v>36</v>
      </c>
      <c r="AJ8" s="86"/>
      <c r="AK8" s="86"/>
      <c r="AM8" s="86" t="s">
        <v>37</v>
      </c>
      <c r="AN8" s="86"/>
      <c r="AO8" s="86"/>
      <c r="AQ8" s="86" t="s">
        <v>38</v>
      </c>
      <c r="AR8" s="86"/>
      <c r="AS8" s="86"/>
    </row>
    <row r="9" spans="1:49" ht="21.75" customHeight="1">
      <c r="A9" s="87" t="s">
        <v>39</v>
      </c>
      <c r="B9" s="87"/>
      <c r="C9" s="87"/>
      <c r="D9" s="87"/>
      <c r="E9" s="87"/>
      <c r="F9" s="87"/>
      <c r="G9" s="87"/>
      <c r="I9" s="88">
        <v>154427181</v>
      </c>
      <c r="J9" s="88"/>
      <c r="K9" s="88"/>
      <c r="M9" s="88">
        <v>6163</v>
      </c>
      <c r="N9" s="88"/>
      <c r="O9" s="88"/>
      <c r="Q9" s="87" t="s">
        <v>40</v>
      </c>
      <c r="R9" s="87"/>
      <c r="S9" s="87"/>
      <c r="T9" s="87"/>
      <c r="U9" s="87"/>
      <c r="W9" s="91">
        <v>0.25390961802046003</v>
      </c>
      <c r="X9" s="91"/>
      <c r="Y9" s="91"/>
      <c r="Z9" s="91"/>
      <c r="AA9" s="91"/>
      <c r="AC9" s="88">
        <v>154427181</v>
      </c>
      <c r="AD9" s="88"/>
      <c r="AE9" s="88"/>
      <c r="AF9" s="88"/>
      <c r="AG9" s="88"/>
      <c r="AI9" s="88">
        <v>6163</v>
      </c>
      <c r="AJ9" s="88"/>
      <c r="AK9" s="88"/>
      <c r="AM9" s="87" t="s">
        <v>40</v>
      </c>
      <c r="AN9" s="87"/>
      <c r="AO9" s="87"/>
      <c r="AQ9" s="91">
        <v>0.25390961802046003</v>
      </c>
      <c r="AR9" s="91"/>
      <c r="AS9" s="91"/>
    </row>
    <row r="10" spans="1:49" ht="21.75" customHeight="1">
      <c r="A10" s="85" t="s">
        <v>41</v>
      </c>
      <c r="B10" s="85"/>
      <c r="C10" s="85"/>
      <c r="D10" s="85"/>
      <c r="E10" s="85"/>
      <c r="F10" s="85"/>
      <c r="G10" s="85"/>
      <c r="I10" s="82">
        <v>211000000</v>
      </c>
      <c r="J10" s="82"/>
      <c r="K10" s="82"/>
      <c r="M10" s="82">
        <v>3058</v>
      </c>
      <c r="N10" s="82"/>
      <c r="O10" s="82"/>
      <c r="Q10" s="85" t="s">
        <v>42</v>
      </c>
      <c r="R10" s="85"/>
      <c r="S10" s="85"/>
      <c r="T10" s="85"/>
      <c r="U10" s="85"/>
      <c r="W10" s="92">
        <v>0.25094279998333502</v>
      </c>
      <c r="X10" s="92"/>
      <c r="Y10" s="92"/>
      <c r="Z10" s="92"/>
      <c r="AA10" s="92"/>
      <c r="AC10" s="82">
        <v>290776221</v>
      </c>
      <c r="AD10" s="82"/>
      <c r="AE10" s="82"/>
      <c r="AF10" s="82"/>
      <c r="AG10" s="82"/>
      <c r="AI10" s="82">
        <v>3058</v>
      </c>
      <c r="AJ10" s="82"/>
      <c r="AK10" s="82"/>
      <c r="AM10" s="85" t="s">
        <v>42</v>
      </c>
      <c r="AN10" s="85"/>
      <c r="AO10" s="85"/>
      <c r="AQ10" s="92">
        <v>0.25094279998333502</v>
      </c>
      <c r="AR10" s="92"/>
      <c r="AS10" s="92"/>
    </row>
    <row r="11" spans="1:49" ht="14.45" customHeight="1">
      <c r="A11" s="90" t="s">
        <v>43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</row>
    <row r="12" spans="1:49" ht="14.45" customHeight="1">
      <c r="C12" s="86" t="s">
        <v>7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Y12" s="86" t="s">
        <v>9</v>
      </c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</row>
    <row r="13" spans="1:49" ht="14.45" customHeight="1">
      <c r="A13" s="2" t="s">
        <v>34</v>
      </c>
      <c r="C13" s="4" t="s">
        <v>44</v>
      </c>
      <c r="D13" s="3"/>
      <c r="E13" s="4" t="s">
        <v>45</v>
      </c>
      <c r="F13" s="3"/>
      <c r="G13" s="89" t="s">
        <v>46</v>
      </c>
      <c r="H13" s="89"/>
      <c r="I13" s="89"/>
      <c r="J13" s="3"/>
      <c r="K13" s="89" t="s">
        <v>47</v>
      </c>
      <c r="L13" s="89"/>
      <c r="M13" s="89"/>
      <c r="N13" s="3"/>
      <c r="O13" s="89" t="s">
        <v>36</v>
      </c>
      <c r="P13" s="89"/>
      <c r="Q13" s="89"/>
      <c r="R13" s="3"/>
      <c r="S13" s="89" t="s">
        <v>37</v>
      </c>
      <c r="T13" s="89"/>
      <c r="U13" s="89"/>
      <c r="V13" s="89"/>
      <c r="W13" s="89"/>
      <c r="Y13" s="89" t="s">
        <v>44</v>
      </c>
      <c r="Z13" s="89"/>
      <c r="AA13" s="89"/>
      <c r="AB13" s="89"/>
      <c r="AC13" s="89"/>
      <c r="AD13" s="3"/>
      <c r="AE13" s="89" t="s">
        <v>45</v>
      </c>
      <c r="AF13" s="89"/>
      <c r="AG13" s="89"/>
      <c r="AH13" s="89"/>
      <c r="AI13" s="89"/>
      <c r="AJ13" s="3"/>
      <c r="AK13" s="89" t="s">
        <v>46</v>
      </c>
      <c r="AL13" s="89"/>
      <c r="AM13" s="89"/>
      <c r="AN13" s="3"/>
      <c r="AO13" s="89" t="s">
        <v>47</v>
      </c>
      <c r="AP13" s="89"/>
      <c r="AQ13" s="89"/>
      <c r="AR13" s="3"/>
      <c r="AS13" s="89" t="s">
        <v>36</v>
      </c>
      <c r="AT13" s="89"/>
      <c r="AU13" s="3"/>
      <c r="AV13" s="4" t="s">
        <v>37</v>
      </c>
    </row>
    <row r="14" spans="1:49" ht="21.75" customHeight="1">
      <c r="A14" s="5" t="s">
        <v>48</v>
      </c>
      <c r="C14" s="5" t="s">
        <v>49</v>
      </c>
      <c r="E14" s="5" t="s">
        <v>50</v>
      </c>
      <c r="G14" s="87" t="s">
        <v>51</v>
      </c>
      <c r="H14" s="87"/>
      <c r="I14" s="87"/>
      <c r="K14" s="88">
        <v>154427181</v>
      </c>
      <c r="L14" s="88"/>
      <c r="M14" s="88"/>
      <c r="O14" s="88">
        <v>6180</v>
      </c>
      <c r="P14" s="88"/>
      <c r="Q14" s="88"/>
      <c r="S14" s="87" t="s">
        <v>52</v>
      </c>
      <c r="T14" s="87"/>
      <c r="U14" s="87"/>
      <c r="V14" s="87"/>
      <c r="W14" s="87"/>
      <c r="Y14" s="87" t="s">
        <v>49</v>
      </c>
      <c r="Z14" s="87"/>
      <c r="AA14" s="87"/>
      <c r="AB14" s="87"/>
      <c r="AC14" s="87"/>
      <c r="AE14" s="87" t="s">
        <v>50</v>
      </c>
      <c r="AF14" s="87"/>
      <c r="AG14" s="87"/>
      <c r="AH14" s="87"/>
      <c r="AI14" s="87"/>
      <c r="AK14" s="87" t="s">
        <v>51</v>
      </c>
      <c r="AL14" s="87"/>
      <c r="AM14" s="87"/>
      <c r="AO14" s="88">
        <v>154427181</v>
      </c>
      <c r="AP14" s="88"/>
      <c r="AQ14" s="88"/>
      <c r="AS14" s="88">
        <v>6080</v>
      </c>
      <c r="AT14" s="88"/>
      <c r="AV14" s="5" t="s">
        <v>52</v>
      </c>
    </row>
    <row r="15" spans="1:49" ht="21.75" customHeight="1">
      <c r="A15" s="8" t="s">
        <v>53</v>
      </c>
      <c r="C15" s="8" t="s">
        <v>49</v>
      </c>
      <c r="E15" s="8" t="s">
        <v>50</v>
      </c>
      <c r="G15" s="85" t="s">
        <v>51</v>
      </c>
      <c r="H15" s="85"/>
      <c r="I15" s="85"/>
      <c r="K15" s="82">
        <v>211000000</v>
      </c>
      <c r="L15" s="82"/>
      <c r="M15" s="82"/>
      <c r="O15" s="82">
        <v>3065</v>
      </c>
      <c r="P15" s="82"/>
      <c r="Q15" s="82"/>
      <c r="S15" s="85" t="s">
        <v>54</v>
      </c>
      <c r="T15" s="85"/>
      <c r="U15" s="85"/>
      <c r="V15" s="85"/>
      <c r="W15" s="85"/>
      <c r="Y15" s="85" t="s">
        <v>49</v>
      </c>
      <c r="Z15" s="85"/>
      <c r="AA15" s="85"/>
      <c r="AB15" s="85"/>
      <c r="AC15" s="85"/>
      <c r="AE15" s="85" t="s">
        <v>50</v>
      </c>
      <c r="AF15" s="85"/>
      <c r="AG15" s="85"/>
      <c r="AH15" s="85"/>
      <c r="AI15" s="85"/>
      <c r="AK15" s="85" t="s">
        <v>51</v>
      </c>
      <c r="AL15" s="85"/>
      <c r="AM15" s="85"/>
      <c r="AO15" s="82">
        <v>290776221</v>
      </c>
      <c r="AP15" s="82"/>
      <c r="AQ15" s="82"/>
      <c r="AS15" s="82">
        <v>3065</v>
      </c>
      <c r="AT15" s="82"/>
      <c r="AV15" s="8" t="s">
        <v>54</v>
      </c>
    </row>
    <row r="16" spans="1:49" ht="14.45" customHeight="1">
      <c r="A16" s="90" t="s">
        <v>55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</row>
    <row r="17" spans="1:35" ht="14.45" customHeight="1">
      <c r="C17" s="86" t="s">
        <v>7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O17" s="86" t="s">
        <v>9</v>
      </c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</row>
    <row r="18" spans="1:35" ht="14.45" customHeight="1">
      <c r="A18" s="2" t="s">
        <v>34</v>
      </c>
      <c r="C18" s="4" t="s">
        <v>45</v>
      </c>
      <c r="D18" s="3"/>
      <c r="E18" s="4" t="s">
        <v>47</v>
      </c>
      <c r="F18" s="3"/>
      <c r="G18" s="89" t="s">
        <v>36</v>
      </c>
      <c r="H18" s="89"/>
      <c r="I18" s="89"/>
      <c r="J18" s="3"/>
      <c r="K18" s="89" t="s">
        <v>37</v>
      </c>
      <c r="L18" s="89"/>
      <c r="M18" s="89"/>
      <c r="O18" s="89" t="s">
        <v>45</v>
      </c>
      <c r="P18" s="89"/>
      <c r="Q18" s="89"/>
      <c r="R18" s="89"/>
      <c r="S18" s="89"/>
      <c r="T18" s="3"/>
      <c r="U18" s="89" t="s">
        <v>47</v>
      </c>
      <c r="V18" s="89"/>
      <c r="W18" s="89"/>
      <c r="X18" s="89"/>
      <c r="Y18" s="89"/>
      <c r="Z18" s="3"/>
      <c r="AA18" s="89" t="s">
        <v>36</v>
      </c>
      <c r="AB18" s="89"/>
      <c r="AC18" s="89"/>
      <c r="AD18" s="89"/>
      <c r="AE18" s="89"/>
      <c r="AF18" s="3"/>
      <c r="AG18" s="89" t="s">
        <v>37</v>
      </c>
      <c r="AH18" s="89"/>
      <c r="AI18" s="89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  <row r="21" spans="1:35" ht="21.75" customHeight="1"/>
    <row r="22" spans="1:35" ht="21.75" customHeight="1"/>
    <row r="23" spans="1:35" ht="21.75" customHeight="1"/>
    <row r="24" spans="1:35" ht="21.75" customHeight="1"/>
    <row r="25" spans="1:35" ht="21.75" customHeight="1"/>
    <row r="26" spans="1:35" ht="21.75" customHeight="1"/>
    <row r="27" spans="1:35" ht="21.75" customHeight="1"/>
    <row r="28" spans="1:35" ht="21.75" customHeight="1"/>
    <row r="29" spans="1:35" ht="21.75" customHeight="1"/>
    <row r="30" spans="1:35" ht="21.75" customHeight="1"/>
    <row r="31" spans="1:35" ht="21.75" customHeight="1"/>
  </sheetData>
  <mergeCells count="72">
    <mergeCell ref="AQ8:AS8"/>
    <mergeCell ref="A1:AW1"/>
    <mergeCell ref="A2:AW2"/>
    <mergeCell ref="A3:AW3"/>
    <mergeCell ref="A5:AW5"/>
    <mergeCell ref="I6:AA6"/>
    <mergeCell ref="AC6:AS6"/>
    <mergeCell ref="Q8:U8"/>
    <mergeCell ref="W8:AA8"/>
    <mergeCell ref="AC8:AG8"/>
    <mergeCell ref="AI8:AK8"/>
    <mergeCell ref="AM8:AO8"/>
    <mergeCell ref="A8:G8"/>
    <mergeCell ref="I8:K8"/>
    <mergeCell ref="M8:O8"/>
    <mergeCell ref="A9:G9"/>
    <mergeCell ref="I9:K9"/>
    <mergeCell ref="M9:O9"/>
    <mergeCell ref="C12:W12"/>
    <mergeCell ref="Y12:AV12"/>
    <mergeCell ref="AQ9:AS9"/>
    <mergeCell ref="AQ10:AS10"/>
    <mergeCell ref="G13:I13"/>
    <mergeCell ref="K13:M13"/>
    <mergeCell ref="AC9:AG9"/>
    <mergeCell ref="AI9:AK9"/>
    <mergeCell ref="AM9:AO9"/>
    <mergeCell ref="Q9:U9"/>
    <mergeCell ref="W9:AA9"/>
    <mergeCell ref="AC10:AG10"/>
    <mergeCell ref="AI10:AK10"/>
    <mergeCell ref="AM10:AO10"/>
    <mergeCell ref="A11:AW11"/>
    <mergeCell ref="A10:G10"/>
    <mergeCell ref="I10:K10"/>
    <mergeCell ref="M10:O10"/>
    <mergeCell ref="Q10:U10"/>
    <mergeCell ref="W10:AA10"/>
    <mergeCell ref="O13:Q13"/>
    <mergeCell ref="S13:W13"/>
    <mergeCell ref="Y13:AC13"/>
    <mergeCell ref="AE13:AI13"/>
    <mergeCell ref="AK13:AM13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16:AW16"/>
    <mergeCell ref="C17:M17"/>
    <mergeCell ref="O17:AI17"/>
    <mergeCell ref="AK14:AM14"/>
    <mergeCell ref="AO14:AQ14"/>
    <mergeCell ref="AG18:AI18"/>
    <mergeCell ref="G18:I18"/>
    <mergeCell ref="K18:M18"/>
    <mergeCell ref="O18:S18"/>
    <mergeCell ref="U18:Y18"/>
    <mergeCell ref="AA18:AE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0"/>
  <sheetViews>
    <sheetView rightToLeft="1" topLeftCell="A5" zoomScale="98" zoomScaleNormal="98" workbookViewId="0">
      <selection activeCell="A5" sqref="A1:XFD1048576"/>
    </sheetView>
  </sheetViews>
  <sheetFormatPr defaultRowHeight="12.75"/>
  <cols>
    <col min="1" max="1" width="6.140625" bestFit="1" customWidth="1"/>
    <col min="2" max="2" width="22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customWidth="1"/>
    <col min="8" max="8" width="1.28515625" customWidth="1"/>
    <col min="9" max="9" width="17.85546875" customWidth="1"/>
    <col min="10" max="10" width="1.28515625" customWidth="1"/>
    <col min="11" max="11" width="9.85546875" customWidth="1"/>
    <col min="12" max="12" width="1.28515625" customWidth="1"/>
    <col min="13" max="13" width="16.140625" customWidth="1"/>
    <col min="14" max="14" width="1.28515625" customWidth="1"/>
    <col min="15" max="15" width="10.5703125" customWidth="1"/>
    <col min="16" max="16" width="1.28515625" customWidth="1"/>
    <col min="17" max="17" width="16" customWidth="1"/>
    <col min="18" max="18" width="1.28515625" customWidth="1"/>
    <col min="19" max="19" width="12" customWidth="1"/>
    <col min="20" max="20" width="1.28515625" customWidth="1"/>
    <col min="21" max="21" width="22.28515625" customWidth="1"/>
    <col min="22" max="22" width="1.28515625" customWidth="1"/>
    <col min="23" max="23" width="17.855468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  <col min="29" max="29" width="17" bestFit="1" customWidth="1"/>
  </cols>
  <sheetData>
    <row r="1" spans="1:29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</row>
    <row r="2" spans="1:29" ht="21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9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</row>
    <row r="4" spans="1:29" ht="14.45" customHeight="1"/>
    <row r="5" spans="1:29" ht="14.45" customHeight="1">
      <c r="A5" s="1" t="s">
        <v>56</v>
      </c>
      <c r="B5" s="90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 spans="1:29" ht="14.45" customHeight="1">
      <c r="E6" s="86" t="s">
        <v>7</v>
      </c>
      <c r="F6" s="86"/>
      <c r="G6" s="86"/>
      <c r="H6" s="86"/>
      <c r="I6" s="86"/>
      <c r="K6" s="86" t="s">
        <v>8</v>
      </c>
      <c r="L6" s="86"/>
      <c r="M6" s="86"/>
      <c r="N6" s="86"/>
      <c r="O6" s="86"/>
      <c r="P6" s="86"/>
      <c r="Q6" s="86"/>
      <c r="S6" s="86" t="s">
        <v>9</v>
      </c>
      <c r="T6" s="86"/>
      <c r="U6" s="86"/>
      <c r="V6" s="86"/>
      <c r="W6" s="86"/>
      <c r="X6" s="86"/>
      <c r="Y6" s="86"/>
      <c r="Z6" s="86"/>
      <c r="AA6" s="86"/>
    </row>
    <row r="7" spans="1:29" ht="14.45" customHeight="1">
      <c r="E7" s="3"/>
      <c r="F7" s="3"/>
      <c r="G7" s="3"/>
      <c r="H7" s="3"/>
      <c r="I7" s="3"/>
      <c r="K7" s="89" t="s">
        <v>58</v>
      </c>
      <c r="L7" s="89"/>
      <c r="M7" s="89"/>
      <c r="N7" s="3"/>
      <c r="O7" s="89" t="s">
        <v>59</v>
      </c>
      <c r="P7" s="89"/>
      <c r="Q7" s="89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86" t="s">
        <v>60</v>
      </c>
      <c r="B8" s="86"/>
      <c r="D8" s="86" t="s">
        <v>61</v>
      </c>
      <c r="E8" s="8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62</v>
      </c>
      <c r="W8" s="2" t="s">
        <v>14</v>
      </c>
      <c r="Y8" s="2" t="s">
        <v>15</v>
      </c>
      <c r="AA8" s="20" t="s">
        <v>18</v>
      </c>
    </row>
    <row r="9" spans="1:29" ht="21.75" customHeight="1">
      <c r="A9" s="87" t="s">
        <v>63</v>
      </c>
      <c r="B9" s="87"/>
      <c r="D9" s="88">
        <v>6900000</v>
      </c>
      <c r="E9" s="88"/>
      <c r="G9" s="6">
        <v>70106907597</v>
      </c>
      <c r="I9" s="6">
        <v>84124068600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11570</v>
      </c>
      <c r="W9" s="6">
        <v>70106907597</v>
      </c>
      <c r="Y9" s="6">
        <v>79649384100</v>
      </c>
      <c r="AA9" s="38">
        <f>Y9/سهام!$AF$8</f>
        <v>6.5759652783962746E-4</v>
      </c>
      <c r="AC9" s="39">
        <f>W9-Y9</f>
        <v>-9542476503</v>
      </c>
    </row>
    <row r="10" spans="1:29" ht="21.75" customHeight="1">
      <c r="A10" s="85" t="s">
        <v>64</v>
      </c>
      <c r="B10" s="85"/>
      <c r="D10" s="82">
        <v>15260652</v>
      </c>
      <c r="E10" s="82"/>
      <c r="G10" s="9">
        <v>434848906096</v>
      </c>
      <c r="I10" s="9">
        <v>410937661985.79602</v>
      </c>
      <c r="K10" s="9">
        <v>0</v>
      </c>
      <c r="M10" s="9">
        <v>0</v>
      </c>
      <c r="O10" s="9">
        <v>0</v>
      </c>
      <c r="Q10" s="9">
        <v>0</v>
      </c>
      <c r="S10" s="9">
        <v>15260652</v>
      </c>
      <c r="U10" s="9">
        <v>26380</v>
      </c>
      <c r="W10" s="9">
        <v>434848906096</v>
      </c>
      <c r="Y10" s="9">
        <v>401650074961</v>
      </c>
      <c r="AA10" s="38">
        <f>Y10/سهام!$AF$8</f>
        <v>3.316079561510127E-3</v>
      </c>
      <c r="AC10" s="39">
        <f t="shared" ref="AC10:AC27" si="0">W10-Y10</f>
        <v>33198831135</v>
      </c>
    </row>
    <row r="11" spans="1:29" ht="21.75" customHeight="1">
      <c r="A11" s="85" t="s">
        <v>65</v>
      </c>
      <c r="B11" s="85"/>
      <c r="D11" s="82">
        <v>400700</v>
      </c>
      <c r="E11" s="82"/>
      <c r="G11" s="9">
        <v>121564190291</v>
      </c>
      <c r="I11" s="9">
        <v>123131744120</v>
      </c>
      <c r="K11" s="9">
        <v>0</v>
      </c>
      <c r="M11" s="9">
        <v>0</v>
      </c>
      <c r="O11" s="9">
        <v>0</v>
      </c>
      <c r="Q11" s="9">
        <v>0</v>
      </c>
      <c r="S11" s="9">
        <v>400700</v>
      </c>
      <c r="U11" s="9">
        <v>305349</v>
      </c>
      <c r="W11" s="9">
        <v>121564190291</v>
      </c>
      <c r="Y11" s="9">
        <v>122071931608</v>
      </c>
      <c r="AA11" s="38">
        <f>Y11/سهام!$AF$8</f>
        <v>1.0078430521360086E-3</v>
      </c>
      <c r="AC11" s="39">
        <f t="shared" si="0"/>
        <v>-507741317</v>
      </c>
    </row>
    <row r="12" spans="1:29" ht="21.75" customHeight="1">
      <c r="A12" s="85" t="s">
        <v>66</v>
      </c>
      <c r="B12" s="85"/>
      <c r="D12" s="82">
        <v>3240389</v>
      </c>
      <c r="E12" s="82"/>
      <c r="G12" s="9">
        <v>160201591771</v>
      </c>
      <c r="I12" s="9">
        <v>183339806531.56299</v>
      </c>
      <c r="K12" s="9">
        <v>0</v>
      </c>
      <c r="M12" s="9">
        <v>0</v>
      </c>
      <c r="O12" s="9">
        <v>0</v>
      </c>
      <c r="Q12" s="9">
        <v>0</v>
      </c>
      <c r="S12" s="9">
        <v>3240389</v>
      </c>
      <c r="U12" s="9">
        <v>55076</v>
      </c>
      <c r="W12" s="9">
        <v>160201591771</v>
      </c>
      <c r="Y12" s="9">
        <v>178057188936</v>
      </c>
      <c r="AA12" s="38">
        <f>Y12/سهام!$AF$8</f>
        <v>1.4700652180083603E-3</v>
      </c>
      <c r="AC12" s="39">
        <f t="shared" si="0"/>
        <v>-17855597165</v>
      </c>
    </row>
    <row r="13" spans="1:29" ht="21.75" customHeight="1">
      <c r="A13" s="85" t="s">
        <v>67</v>
      </c>
      <c r="B13" s="85"/>
      <c r="D13" s="82">
        <v>5000000</v>
      </c>
      <c r="E13" s="82"/>
      <c r="G13" s="9">
        <v>50112250000</v>
      </c>
      <c r="I13" s="9">
        <v>49885000000</v>
      </c>
      <c r="K13" s="9">
        <v>0</v>
      </c>
      <c r="M13" s="9">
        <v>0</v>
      </c>
      <c r="O13" s="9">
        <v>0</v>
      </c>
      <c r="Q13" s="9">
        <v>0</v>
      </c>
      <c r="S13" s="9">
        <v>5000000</v>
      </c>
      <c r="U13" s="9">
        <v>9973</v>
      </c>
      <c r="W13" s="9">
        <v>50112250000</v>
      </c>
      <c r="Y13" s="9">
        <v>49750310500</v>
      </c>
      <c r="AA13" s="38">
        <f>Y13/سهام!$AF$8</f>
        <v>4.1074556713042255E-4</v>
      </c>
      <c r="AC13" s="39">
        <f t="shared" si="0"/>
        <v>361939500</v>
      </c>
    </row>
    <row r="14" spans="1:29" ht="21.75" customHeight="1">
      <c r="A14" s="85" t="s">
        <v>68</v>
      </c>
      <c r="B14" s="85"/>
      <c r="D14" s="82">
        <v>1310000</v>
      </c>
      <c r="E14" s="82"/>
      <c r="G14" s="9">
        <v>19921982723</v>
      </c>
      <c r="I14" s="9">
        <v>23047408758</v>
      </c>
      <c r="K14" s="9">
        <v>0</v>
      </c>
      <c r="M14" s="9">
        <v>0</v>
      </c>
      <c r="O14" s="9">
        <v>0</v>
      </c>
      <c r="Q14" s="9">
        <v>0</v>
      </c>
      <c r="S14" s="9">
        <v>1310000</v>
      </c>
      <c r="U14" s="9">
        <v>17290</v>
      </c>
      <c r="W14" s="9">
        <v>19921982723</v>
      </c>
      <c r="Y14" s="9">
        <v>22597805230</v>
      </c>
      <c r="AA14" s="38">
        <f>Y14/سهام!$AF$8</f>
        <v>1.8657066120419849E-4</v>
      </c>
      <c r="AC14" s="39">
        <f t="shared" si="0"/>
        <v>-2675822507</v>
      </c>
    </row>
    <row r="15" spans="1:29" ht="21.75" customHeight="1">
      <c r="A15" s="85" t="s">
        <v>69</v>
      </c>
      <c r="B15" s="85"/>
      <c r="D15" s="82">
        <v>40662675</v>
      </c>
      <c r="E15" s="82"/>
      <c r="G15" s="9">
        <v>1907402262123</v>
      </c>
      <c r="I15" s="9">
        <v>2832777501472.71</v>
      </c>
      <c r="K15" s="9">
        <v>7094119</v>
      </c>
      <c r="M15" s="9">
        <v>495087382990</v>
      </c>
      <c r="O15" s="9">
        <v>-2861475</v>
      </c>
      <c r="Q15" s="9">
        <v>204064495507</v>
      </c>
      <c r="S15" s="9">
        <v>44895319</v>
      </c>
      <c r="U15" s="9">
        <v>65450</v>
      </c>
      <c r="W15" s="9">
        <v>1907402262123</v>
      </c>
      <c r="Y15" s="9">
        <v>2934872550196</v>
      </c>
      <c r="AA15" s="38">
        <f>Y15/سهام!$AF$8</f>
        <v>2.4230720933606346E-2</v>
      </c>
      <c r="AC15" s="39">
        <f t="shared" si="0"/>
        <v>-1027470288073</v>
      </c>
    </row>
    <row r="16" spans="1:29" ht="21.75" customHeight="1">
      <c r="A16" s="85" t="s">
        <v>70</v>
      </c>
      <c r="B16" s="85"/>
      <c r="D16" s="82">
        <v>5000000</v>
      </c>
      <c r="E16" s="82"/>
      <c r="G16" s="9">
        <v>50058000000</v>
      </c>
      <c r="I16" s="9">
        <v>49635575000</v>
      </c>
      <c r="K16" s="9">
        <v>0</v>
      </c>
      <c r="M16" s="9">
        <v>0</v>
      </c>
      <c r="O16" s="9">
        <v>0</v>
      </c>
      <c r="Q16" s="9">
        <v>0</v>
      </c>
      <c r="S16" s="9">
        <v>5000000</v>
      </c>
      <c r="U16" s="9">
        <v>9710</v>
      </c>
      <c r="W16" s="9">
        <v>50058000000</v>
      </c>
      <c r="Y16" s="9">
        <v>48438335000</v>
      </c>
      <c r="AA16" s="38">
        <f>Y16/سهام!$AF$8</f>
        <v>3.9991371270795174E-4</v>
      </c>
      <c r="AC16" s="39">
        <f t="shared" si="0"/>
        <v>1619665000</v>
      </c>
    </row>
    <row r="17" spans="1:29" ht="21.75" customHeight="1">
      <c r="A17" s="85" t="s">
        <v>71</v>
      </c>
      <c r="B17" s="85"/>
      <c r="D17" s="82">
        <v>4784000</v>
      </c>
      <c r="E17" s="82"/>
      <c r="G17" s="9">
        <v>68913256305</v>
      </c>
      <c r="I17" s="9">
        <v>82926046403.199997</v>
      </c>
      <c r="K17" s="9">
        <v>0</v>
      </c>
      <c r="M17" s="9">
        <v>0</v>
      </c>
      <c r="O17" s="9">
        <v>0</v>
      </c>
      <c r="Q17" s="9">
        <v>0</v>
      </c>
      <c r="S17" s="9">
        <v>4784000</v>
      </c>
      <c r="U17" s="9">
        <v>16831</v>
      </c>
      <c r="W17" s="9">
        <v>68913256305</v>
      </c>
      <c r="Y17" s="9">
        <v>80334309141</v>
      </c>
      <c r="AA17" s="38">
        <f>Y17/سهام!$AF$8</f>
        <v>6.632513653990307E-4</v>
      </c>
      <c r="AC17" s="39">
        <f t="shared" si="0"/>
        <v>-11421052836</v>
      </c>
    </row>
    <row r="18" spans="1:29" ht="21.75" customHeight="1">
      <c r="A18" s="85" t="s">
        <v>72</v>
      </c>
      <c r="B18" s="85"/>
      <c r="D18" s="82">
        <v>5000000</v>
      </c>
      <c r="E18" s="82"/>
      <c r="G18" s="9">
        <v>50112250000</v>
      </c>
      <c r="I18" s="9">
        <v>47705025500</v>
      </c>
      <c r="K18" s="9">
        <v>0</v>
      </c>
      <c r="M18" s="9">
        <v>0</v>
      </c>
      <c r="O18" s="9">
        <v>0</v>
      </c>
      <c r="Q18" s="9">
        <v>0</v>
      </c>
      <c r="S18" s="9">
        <v>5000000</v>
      </c>
      <c r="U18" s="9">
        <v>9298</v>
      </c>
      <c r="W18" s="9">
        <v>50112250000</v>
      </c>
      <c r="Y18" s="9">
        <v>46383073000</v>
      </c>
      <c r="AA18" s="38">
        <f>Y18/سهام!$AF$8</f>
        <v>3.8294518030468951E-4</v>
      </c>
      <c r="AC18" s="39">
        <f t="shared" si="0"/>
        <v>3729177000</v>
      </c>
    </row>
    <row r="19" spans="1:29" ht="21.75" customHeight="1">
      <c r="A19" s="85" t="s">
        <v>73</v>
      </c>
      <c r="B19" s="85"/>
      <c r="D19" s="82">
        <v>5250000</v>
      </c>
      <c r="E19" s="82"/>
      <c r="G19" s="9">
        <v>200260029375</v>
      </c>
      <c r="I19" s="9">
        <v>211166315521.875</v>
      </c>
      <c r="K19" s="9">
        <v>0</v>
      </c>
      <c r="M19" s="9">
        <v>0</v>
      </c>
      <c r="O19" s="9">
        <v>0</v>
      </c>
      <c r="Q19" s="9">
        <v>0</v>
      </c>
      <c r="S19" s="9">
        <v>5250000</v>
      </c>
      <c r="U19" s="9">
        <v>40533</v>
      </c>
      <c r="W19" s="9">
        <v>200260029375</v>
      </c>
      <c r="Y19" s="9">
        <v>212529592209</v>
      </c>
      <c r="AA19" s="38">
        <f>Y19/سهام!$AF$8</f>
        <v>1.7546742323122414E-3</v>
      </c>
      <c r="AC19" s="39">
        <f t="shared" si="0"/>
        <v>-12269562834</v>
      </c>
    </row>
    <row r="20" spans="1:29" ht="21.75" customHeight="1">
      <c r="A20" s="85" t="s">
        <v>74</v>
      </c>
      <c r="B20" s="85"/>
      <c r="D20" s="82">
        <v>10000000</v>
      </c>
      <c r="E20" s="82"/>
      <c r="G20" s="9">
        <v>129000000000</v>
      </c>
      <c r="I20" s="9">
        <v>169708770000</v>
      </c>
      <c r="K20" s="9">
        <v>0</v>
      </c>
      <c r="M20" s="9">
        <v>0</v>
      </c>
      <c r="O20" s="9">
        <v>0</v>
      </c>
      <c r="Q20" s="9">
        <v>0</v>
      </c>
      <c r="S20" s="9">
        <v>10000000</v>
      </c>
      <c r="U20" s="9">
        <v>16300</v>
      </c>
      <c r="W20" s="9">
        <v>129000000000</v>
      </c>
      <c r="Y20" s="9">
        <v>162625100000</v>
      </c>
      <c r="AA20" s="38">
        <f>Y20/سهام!$AF$8</f>
        <v>1.3426557192872531E-3</v>
      </c>
      <c r="AC20" s="39">
        <f t="shared" si="0"/>
        <v>-33625100000</v>
      </c>
    </row>
    <row r="21" spans="1:29" ht="21.75" customHeight="1">
      <c r="A21" s="85" t="s">
        <v>75</v>
      </c>
      <c r="B21" s="85"/>
      <c r="D21" s="82">
        <v>3000000</v>
      </c>
      <c r="E21" s="82"/>
      <c r="G21" s="9">
        <v>30067350000</v>
      </c>
      <c r="I21" s="9">
        <v>29931000000</v>
      </c>
      <c r="K21" s="9">
        <v>0</v>
      </c>
      <c r="M21" s="9">
        <v>0</v>
      </c>
      <c r="O21" s="9">
        <v>0</v>
      </c>
      <c r="Q21" s="9">
        <v>0</v>
      </c>
      <c r="S21" s="9">
        <v>3000000</v>
      </c>
      <c r="U21" s="9">
        <v>9401</v>
      </c>
      <c r="W21" s="9">
        <v>30067350000</v>
      </c>
      <c r="Y21" s="9">
        <v>28138133100</v>
      </c>
      <c r="AA21" s="38">
        <f>Y21/سهام!$AF$8</f>
        <v>2.3231238804330306E-4</v>
      </c>
      <c r="AC21" s="39">
        <f t="shared" si="0"/>
        <v>1929216900</v>
      </c>
    </row>
    <row r="22" spans="1:29" ht="21.75" customHeight="1">
      <c r="A22" s="85" t="s">
        <v>76</v>
      </c>
      <c r="B22" s="85"/>
      <c r="D22" s="82">
        <v>2000000</v>
      </c>
      <c r="E22" s="82"/>
      <c r="G22" s="9">
        <v>20053279934</v>
      </c>
      <c r="I22" s="9">
        <v>19845400000</v>
      </c>
      <c r="K22" s="9">
        <v>0</v>
      </c>
      <c r="M22" s="9">
        <v>0</v>
      </c>
      <c r="O22" s="9">
        <v>0</v>
      </c>
      <c r="Q22" s="9">
        <v>0</v>
      </c>
      <c r="S22" s="9">
        <v>2000000</v>
      </c>
      <c r="U22" s="9">
        <v>10000</v>
      </c>
      <c r="W22" s="9">
        <v>20053279934</v>
      </c>
      <c r="Y22" s="9">
        <v>19845400000</v>
      </c>
      <c r="AA22" s="38">
        <f>Y22/سهام!$AF$8</f>
        <v>1.6384641615312305E-4</v>
      </c>
      <c r="AC22" s="39">
        <f t="shared" si="0"/>
        <v>207879934</v>
      </c>
    </row>
    <row r="23" spans="1:29" ht="21.75" customHeight="1">
      <c r="A23" s="85" t="s">
        <v>77</v>
      </c>
      <c r="B23" s="85"/>
      <c r="D23" s="82">
        <v>9100000</v>
      </c>
      <c r="E23" s="82"/>
      <c r="G23" s="9">
        <v>247466907682</v>
      </c>
      <c r="I23" s="9">
        <v>336299600000</v>
      </c>
      <c r="K23" s="9">
        <v>0</v>
      </c>
      <c r="M23" s="9">
        <v>0</v>
      </c>
      <c r="O23" s="9">
        <v>0</v>
      </c>
      <c r="Q23" s="9">
        <v>0</v>
      </c>
      <c r="S23" s="9">
        <v>9100000</v>
      </c>
      <c r="U23" s="9">
        <v>35766</v>
      </c>
      <c r="W23" s="9">
        <v>247466907682</v>
      </c>
      <c r="Y23" s="9">
        <v>325470600000</v>
      </c>
      <c r="AA23" s="38">
        <f>Y23/سهام!$AF$8</f>
        <v>2.6871310920015042E-3</v>
      </c>
      <c r="AC23" s="39">
        <f t="shared" si="0"/>
        <v>-78003692318</v>
      </c>
    </row>
    <row r="24" spans="1:29" ht="21.75" customHeight="1">
      <c r="A24" s="85" t="s">
        <v>78</v>
      </c>
      <c r="B24" s="85"/>
      <c r="D24" s="82">
        <v>67248</v>
      </c>
      <c r="E24" s="82"/>
      <c r="G24" s="9">
        <v>189996470306</v>
      </c>
      <c r="I24" s="9">
        <v>257777501776</v>
      </c>
      <c r="K24" s="9">
        <v>0</v>
      </c>
      <c r="M24" s="9">
        <v>0</v>
      </c>
      <c r="O24" s="9">
        <v>0</v>
      </c>
      <c r="Q24" s="9">
        <v>0</v>
      </c>
      <c r="S24" s="9">
        <v>67248</v>
      </c>
      <c r="U24" s="9">
        <v>3743461</v>
      </c>
      <c r="W24" s="9">
        <v>189996470306</v>
      </c>
      <c r="Y24" s="9">
        <v>251740245328</v>
      </c>
      <c r="AA24" s="38">
        <f>Y24/سهام!$AF$8</f>
        <v>2.0784029043758646E-3</v>
      </c>
      <c r="AC24" s="39">
        <f t="shared" si="0"/>
        <v>-61743775022</v>
      </c>
    </row>
    <row r="25" spans="1:29" ht="21.75" customHeight="1">
      <c r="A25" s="85" t="s">
        <v>79</v>
      </c>
      <c r="B25" s="85"/>
      <c r="D25" s="82">
        <v>15185000</v>
      </c>
      <c r="E25" s="82"/>
      <c r="G25" s="9">
        <v>228468586928</v>
      </c>
      <c r="I25" s="9">
        <v>310425026506</v>
      </c>
      <c r="K25" s="9">
        <v>0</v>
      </c>
      <c r="M25" s="9">
        <v>0</v>
      </c>
      <c r="O25" s="9">
        <v>0</v>
      </c>
      <c r="Q25" s="9">
        <v>0</v>
      </c>
      <c r="S25" s="9">
        <v>15185000</v>
      </c>
      <c r="U25" s="9">
        <v>19859</v>
      </c>
      <c r="W25" s="9">
        <v>228468586928</v>
      </c>
      <c r="Y25" s="9">
        <v>300865329496</v>
      </c>
      <c r="AA25" s="38">
        <f>Y25/سهام!$AF$8</f>
        <v>2.4839865148925245E-3</v>
      </c>
      <c r="AC25" s="39">
        <f t="shared" si="0"/>
        <v>-72396742568</v>
      </c>
    </row>
    <row r="26" spans="1:29" ht="21.75" customHeight="1">
      <c r="A26" s="85" t="s">
        <v>80</v>
      </c>
      <c r="B26" s="85"/>
      <c r="D26" s="82">
        <v>130571</v>
      </c>
      <c r="E26" s="82"/>
      <c r="G26" s="9">
        <v>99999758915</v>
      </c>
      <c r="I26" s="9">
        <v>166389086149</v>
      </c>
      <c r="K26" s="9">
        <v>0</v>
      </c>
      <c r="M26" s="9">
        <v>0</v>
      </c>
      <c r="O26" s="9">
        <v>0</v>
      </c>
      <c r="Q26" s="9">
        <v>0</v>
      </c>
      <c r="S26" s="9">
        <v>130571</v>
      </c>
      <c r="U26" s="9">
        <v>1244069</v>
      </c>
      <c r="W26" s="9">
        <v>99999758915</v>
      </c>
      <c r="Y26" s="9">
        <v>162439313398</v>
      </c>
      <c r="AA26" s="38">
        <f>Y26/سهام!$AF$8</f>
        <v>1.3411218389468736E-3</v>
      </c>
      <c r="AC26" s="39">
        <f t="shared" si="0"/>
        <v>-62439554483</v>
      </c>
    </row>
    <row r="27" spans="1:29" ht="21.75" customHeight="1">
      <c r="A27" s="81" t="s">
        <v>81</v>
      </c>
      <c r="B27" s="81"/>
      <c r="D27" s="83">
        <v>10000</v>
      </c>
      <c r="E27" s="83"/>
      <c r="G27" s="13">
        <v>10000000000</v>
      </c>
      <c r="I27" s="13">
        <v>18697070000</v>
      </c>
      <c r="K27" s="13">
        <v>0</v>
      </c>
      <c r="M27" s="13">
        <v>0</v>
      </c>
      <c r="O27" s="13">
        <v>0</v>
      </c>
      <c r="Q27" s="13">
        <v>0</v>
      </c>
      <c r="S27" s="13">
        <v>10000</v>
      </c>
      <c r="U27" s="9">
        <v>1796911</v>
      </c>
      <c r="W27" s="13">
        <v>10000000000</v>
      </c>
      <c r="Y27" s="13">
        <v>17969110000</v>
      </c>
      <c r="AA27" s="40">
        <f>Y27/سهام!$AF$8</f>
        <v>1.483555017767969E-4</v>
      </c>
      <c r="AC27" s="39">
        <f t="shared" si="0"/>
        <v>-7969110000</v>
      </c>
    </row>
    <row r="28" spans="1:29" ht="21.75" customHeight="1" thickBot="1">
      <c r="A28" s="84" t="s">
        <v>32</v>
      </c>
      <c r="B28" s="84"/>
      <c r="D28" s="93">
        <f>SUM(D9:E27)</f>
        <v>132301235</v>
      </c>
      <c r="E28" s="93"/>
      <c r="G28" s="16">
        <f>SUM(G9:G27)</f>
        <v>4088553980046</v>
      </c>
      <c r="I28" s="16">
        <f>SUM(I9:I27)</f>
        <v>5407749608324.1445</v>
      </c>
      <c r="K28" s="16">
        <f>SUM(K9:K27)</f>
        <v>7094119</v>
      </c>
      <c r="M28" s="16">
        <f>SUM(M9:M27)</f>
        <v>495087382990</v>
      </c>
      <c r="O28" s="16">
        <f>SUM(O9:O27)</f>
        <v>-2861475</v>
      </c>
      <c r="Q28" s="16">
        <f>SUM(Q9:Q27)</f>
        <v>204064495507</v>
      </c>
      <c r="S28" s="16">
        <f>SUM(S9:S27)</f>
        <v>136533879</v>
      </c>
      <c r="U28" s="9"/>
      <c r="W28" s="16">
        <f>SUM(W9:W27)</f>
        <v>4088553980046</v>
      </c>
      <c r="Y28" s="16">
        <f>SUM(Y9:Y27)</f>
        <v>5445427786203</v>
      </c>
      <c r="AA28" s="41">
        <f>SUM(AA9:AA27)</f>
        <v>4.4958218387636251E-2</v>
      </c>
    </row>
    <row r="30" spans="1:29">
      <c r="G30" s="39"/>
      <c r="I30" s="39"/>
    </row>
  </sheetData>
  <mergeCells count="5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3"/>
  <sheetViews>
    <sheetView rightToLeft="1" topLeftCell="C19" workbookViewId="0">
      <selection activeCell="AB43" sqref="AB43"/>
    </sheetView>
  </sheetViews>
  <sheetFormatPr defaultColWidth="9.140625" defaultRowHeight="12.75"/>
  <cols>
    <col min="1" max="1" width="6" style="25" customWidth="1"/>
    <col min="2" max="2" width="28.5703125" style="25" customWidth="1"/>
    <col min="3" max="3" width="1.28515625" style="24" customWidth="1"/>
    <col min="4" max="4" width="18.5703125" style="24" customWidth="1"/>
    <col min="5" max="5" width="1.28515625" style="24" customWidth="1"/>
    <col min="6" max="6" width="27.85546875" style="24" customWidth="1"/>
    <col min="7" max="7" width="1.28515625" style="24" customWidth="1"/>
    <col min="8" max="8" width="16.140625" style="24" customWidth="1"/>
    <col min="9" max="9" width="1.28515625" style="24" customWidth="1"/>
    <col min="10" max="10" width="16.140625" style="24" customWidth="1"/>
    <col min="11" max="11" width="1.28515625" style="24" customWidth="1"/>
    <col min="12" max="12" width="12.85546875" style="24" customWidth="1"/>
    <col min="13" max="13" width="1.28515625" style="24" customWidth="1"/>
    <col min="14" max="14" width="11.85546875" style="24" customWidth="1"/>
    <col min="15" max="15" width="1.28515625" style="24" customWidth="1"/>
    <col min="16" max="16" width="12" style="24" customWidth="1"/>
    <col min="17" max="17" width="1.28515625" style="24" customWidth="1"/>
    <col min="18" max="18" width="18.85546875" style="24" customWidth="1"/>
    <col min="19" max="19" width="1.28515625" style="24" customWidth="1"/>
    <col min="20" max="20" width="19" style="24" customWidth="1"/>
    <col min="21" max="21" width="1.28515625" style="24" customWidth="1"/>
    <col min="22" max="22" width="11" style="24" customWidth="1"/>
    <col min="23" max="23" width="1.28515625" style="24" customWidth="1"/>
    <col min="24" max="24" width="18.85546875" style="24" customWidth="1"/>
    <col min="25" max="25" width="1.28515625" style="24" customWidth="1"/>
    <col min="26" max="26" width="15.85546875" style="24" customWidth="1"/>
    <col min="27" max="27" width="1.28515625" style="24" customWidth="1"/>
    <col min="28" max="28" width="18.85546875" style="24" customWidth="1"/>
    <col min="29" max="29" width="1.28515625" style="24" customWidth="1"/>
    <col min="30" max="30" width="12.140625" style="24" customWidth="1"/>
    <col min="31" max="31" width="1.28515625" style="24" customWidth="1"/>
    <col min="32" max="32" width="16.140625" style="24" customWidth="1"/>
    <col min="33" max="33" width="1.28515625" style="24" customWidth="1"/>
    <col min="34" max="34" width="18.7109375" style="24" bestFit="1" customWidth="1"/>
    <col min="35" max="35" width="1.28515625" style="24" customWidth="1"/>
    <col min="36" max="36" width="18.85546875" style="24" bestFit="1" customWidth="1"/>
    <col min="37" max="37" width="1.28515625" style="24" customWidth="1"/>
    <col min="38" max="38" width="18.28515625" style="24" bestFit="1" customWidth="1"/>
    <col min="39" max="39" width="0.28515625" style="24" customWidth="1"/>
    <col min="40" max="16384" width="9.140625" style="24"/>
  </cols>
  <sheetData>
    <row r="1" spans="1:38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</row>
    <row r="2" spans="1:38" ht="21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</row>
    <row r="3" spans="1:38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</row>
    <row r="4" spans="1:38" ht="14.45" customHeight="1"/>
    <row r="5" spans="1:38" ht="14.45" customHeight="1">
      <c r="A5" s="1" t="s">
        <v>82</v>
      </c>
      <c r="B5" s="90" t="s">
        <v>83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</row>
    <row r="6" spans="1:38" ht="14.45" customHeight="1">
      <c r="A6" s="86" t="s">
        <v>84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 t="s">
        <v>7</v>
      </c>
      <c r="Q6" s="86"/>
      <c r="R6" s="86"/>
      <c r="S6" s="86"/>
      <c r="T6" s="86"/>
      <c r="V6" s="86" t="s">
        <v>8</v>
      </c>
      <c r="W6" s="86"/>
      <c r="X6" s="86"/>
      <c r="Y6" s="86"/>
      <c r="Z6" s="86"/>
      <c r="AA6" s="86"/>
      <c r="AB6" s="86"/>
      <c r="AD6" s="86" t="s">
        <v>9</v>
      </c>
      <c r="AE6" s="86"/>
      <c r="AF6" s="86"/>
      <c r="AG6" s="86"/>
      <c r="AH6" s="86"/>
      <c r="AI6" s="86"/>
      <c r="AJ6" s="86"/>
      <c r="AK6" s="86"/>
      <c r="AL6" s="86"/>
    </row>
    <row r="7" spans="1:38" ht="14.45" customHeight="1">
      <c r="A7" s="26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V7" s="89" t="s">
        <v>10</v>
      </c>
      <c r="W7" s="89"/>
      <c r="X7" s="89"/>
      <c r="Y7" s="27"/>
      <c r="Z7" s="89" t="s">
        <v>11</v>
      </c>
      <c r="AA7" s="89"/>
      <c r="AB7" s="89"/>
      <c r="AD7" s="27"/>
      <c r="AE7" s="27"/>
      <c r="AF7" s="27"/>
      <c r="AG7" s="27"/>
      <c r="AH7" s="27"/>
      <c r="AI7" s="27"/>
      <c r="AJ7" s="27"/>
      <c r="AK7" s="27"/>
      <c r="AL7" s="27"/>
    </row>
    <row r="8" spans="1:38" ht="14.45" customHeight="1">
      <c r="A8" s="97" t="s">
        <v>85</v>
      </c>
      <c r="B8" s="97"/>
      <c r="D8" s="2" t="s">
        <v>86</v>
      </c>
      <c r="F8" s="2" t="s">
        <v>87</v>
      </c>
      <c r="H8" s="2" t="s">
        <v>88</v>
      </c>
      <c r="J8" s="2" t="s">
        <v>89</v>
      </c>
      <c r="L8" s="2" t="s">
        <v>90</v>
      </c>
      <c r="N8" s="2" t="s">
        <v>38</v>
      </c>
      <c r="P8" s="2" t="s">
        <v>13</v>
      </c>
      <c r="R8" s="2" t="s">
        <v>14</v>
      </c>
      <c r="T8" s="2" t="s">
        <v>15</v>
      </c>
      <c r="V8" s="4" t="s">
        <v>13</v>
      </c>
      <c r="W8" s="27"/>
      <c r="X8" s="4" t="s">
        <v>14</v>
      </c>
      <c r="Z8" s="4" t="s">
        <v>13</v>
      </c>
      <c r="AA8" s="27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0" t="s">
        <v>18</v>
      </c>
    </row>
    <row r="9" spans="1:38" ht="21.75" customHeight="1">
      <c r="A9" s="87" t="s">
        <v>91</v>
      </c>
      <c r="B9" s="87"/>
      <c r="D9" s="28" t="s">
        <v>92</v>
      </c>
      <c r="F9" s="28" t="s">
        <v>92</v>
      </c>
      <c r="H9" s="28" t="s">
        <v>93</v>
      </c>
      <c r="J9" s="28" t="s">
        <v>94</v>
      </c>
      <c r="L9" s="29">
        <v>24.16</v>
      </c>
      <c r="N9" s="29">
        <v>24.16</v>
      </c>
      <c r="P9" s="30">
        <v>766100</v>
      </c>
      <c r="R9" s="30">
        <v>3001257612300</v>
      </c>
      <c r="T9" s="30">
        <v>3563384710866</v>
      </c>
      <c r="V9" s="30">
        <v>0</v>
      </c>
      <c r="X9" s="30">
        <v>0</v>
      </c>
      <c r="Z9" s="30">
        <v>0</v>
      </c>
      <c r="AB9" s="30">
        <v>0</v>
      </c>
      <c r="AD9" s="30">
        <v>766100</v>
      </c>
      <c r="AF9" s="30">
        <v>4728758</v>
      </c>
      <c r="AH9" s="30">
        <v>3001257612300</v>
      </c>
      <c r="AJ9" s="30">
        <v>3620075663004</v>
      </c>
      <c r="AL9" s="31">
        <f>AJ9/سهام!$AF$8</f>
        <v>2.9887854293002218E-2</v>
      </c>
    </row>
    <row r="10" spans="1:38" ht="21.75" customHeight="1">
      <c r="A10" s="85" t="s">
        <v>95</v>
      </c>
      <c r="B10" s="85"/>
      <c r="D10" s="32" t="s">
        <v>92</v>
      </c>
      <c r="F10" s="32" t="s">
        <v>92</v>
      </c>
      <c r="H10" s="32" t="s">
        <v>96</v>
      </c>
      <c r="J10" s="32" t="s">
        <v>97</v>
      </c>
      <c r="L10" s="33">
        <v>23</v>
      </c>
      <c r="N10" s="33">
        <v>23</v>
      </c>
      <c r="P10" s="34">
        <v>1000000</v>
      </c>
      <c r="R10" s="34">
        <v>1000000000000</v>
      </c>
      <c r="T10" s="34">
        <v>999456250000</v>
      </c>
      <c r="V10" s="34">
        <v>0</v>
      </c>
      <c r="X10" s="34">
        <v>0</v>
      </c>
      <c r="Z10" s="34">
        <v>0</v>
      </c>
      <c r="AB10" s="34">
        <v>0</v>
      </c>
      <c r="AD10" s="34">
        <v>1000000</v>
      </c>
      <c r="AF10" s="34">
        <v>1000000</v>
      </c>
      <c r="AH10" s="34">
        <v>1000000000000</v>
      </c>
      <c r="AJ10" s="34">
        <v>999456250000</v>
      </c>
      <c r="AL10" s="31">
        <f>AJ10/سهام!$AF$8</f>
        <v>8.2516514993066295E-3</v>
      </c>
    </row>
    <row r="11" spans="1:38" ht="21.75" customHeight="1">
      <c r="A11" s="85" t="s">
        <v>98</v>
      </c>
      <c r="B11" s="85"/>
      <c r="D11" s="32" t="s">
        <v>92</v>
      </c>
      <c r="F11" s="32" t="s">
        <v>92</v>
      </c>
      <c r="H11" s="32" t="s">
        <v>99</v>
      </c>
      <c r="J11" s="32" t="s">
        <v>100</v>
      </c>
      <c r="L11" s="33">
        <v>0</v>
      </c>
      <c r="N11" s="33">
        <v>0</v>
      </c>
      <c r="P11" s="34">
        <v>50614</v>
      </c>
      <c r="R11" s="34">
        <v>27267185070</v>
      </c>
      <c r="T11" s="34">
        <v>36881589845</v>
      </c>
      <c r="V11" s="34">
        <v>0</v>
      </c>
      <c r="X11" s="34">
        <v>0</v>
      </c>
      <c r="Z11" s="34">
        <v>0</v>
      </c>
      <c r="AB11" s="34">
        <v>0</v>
      </c>
      <c r="AD11" s="34">
        <v>50614</v>
      </c>
      <c r="AF11" s="34">
        <v>744900</v>
      </c>
      <c r="AH11" s="34">
        <v>27267185070</v>
      </c>
      <c r="AJ11" s="34">
        <v>37681867937</v>
      </c>
      <c r="AL11" s="31">
        <f>AJ11/سهام!$AF$8</f>
        <v>3.1110680638499232E-4</v>
      </c>
    </row>
    <row r="12" spans="1:38" ht="21.75" customHeight="1">
      <c r="A12" s="85" t="s">
        <v>101</v>
      </c>
      <c r="B12" s="85"/>
      <c r="D12" s="32" t="s">
        <v>92</v>
      </c>
      <c r="F12" s="32" t="s">
        <v>92</v>
      </c>
      <c r="H12" s="32" t="s">
        <v>102</v>
      </c>
      <c r="J12" s="32" t="s">
        <v>103</v>
      </c>
      <c r="L12" s="33">
        <v>0</v>
      </c>
      <c r="N12" s="33">
        <v>0</v>
      </c>
      <c r="P12" s="34">
        <v>60000</v>
      </c>
      <c r="R12" s="34">
        <v>53429036250</v>
      </c>
      <c r="T12" s="34">
        <v>53370963750</v>
      </c>
      <c r="V12" s="34">
        <v>30000</v>
      </c>
      <c r="X12" s="34">
        <v>28193822057</v>
      </c>
      <c r="Z12" s="34">
        <v>0</v>
      </c>
      <c r="AB12" s="34">
        <v>0</v>
      </c>
      <c r="AD12" s="34">
        <v>90000</v>
      </c>
      <c r="AF12" s="34">
        <v>943800</v>
      </c>
      <c r="AH12" s="34">
        <v>81622858307</v>
      </c>
      <c r="AJ12" s="34">
        <v>84895812788</v>
      </c>
      <c r="AL12" s="31">
        <f>AJ12/سهام!$AF$8</f>
        <v>7.0091178165823187E-4</v>
      </c>
    </row>
    <row r="13" spans="1:38" ht="21.75" customHeight="1">
      <c r="A13" s="85" t="s">
        <v>104</v>
      </c>
      <c r="B13" s="85"/>
      <c r="D13" s="32" t="s">
        <v>92</v>
      </c>
      <c r="F13" s="32" t="s">
        <v>92</v>
      </c>
      <c r="H13" s="32" t="s">
        <v>102</v>
      </c>
      <c r="J13" s="32" t="s">
        <v>105</v>
      </c>
      <c r="L13" s="33">
        <v>0</v>
      </c>
      <c r="N13" s="33">
        <v>0</v>
      </c>
      <c r="P13" s="34">
        <v>60000</v>
      </c>
      <c r="R13" s="34">
        <v>52006263037</v>
      </c>
      <c r="T13" s="34">
        <v>51949736962</v>
      </c>
      <c r="V13" s="34">
        <v>30000</v>
      </c>
      <c r="X13" s="34">
        <v>27391285915</v>
      </c>
      <c r="Z13" s="34">
        <v>0</v>
      </c>
      <c r="AB13" s="34">
        <v>0</v>
      </c>
      <c r="AD13" s="34">
        <v>90000</v>
      </c>
      <c r="AF13" s="34">
        <v>916600</v>
      </c>
      <c r="AH13" s="34">
        <v>79397548952</v>
      </c>
      <c r="AJ13" s="34">
        <v>82449143888</v>
      </c>
      <c r="AL13" s="31">
        <f>AJ13/سهام!$AF$8</f>
        <v>6.8071173878792924E-4</v>
      </c>
    </row>
    <row r="14" spans="1:38" ht="21.75" customHeight="1">
      <c r="A14" s="85" t="s">
        <v>106</v>
      </c>
      <c r="B14" s="85"/>
      <c r="D14" s="32" t="s">
        <v>92</v>
      </c>
      <c r="F14" s="32" t="s">
        <v>92</v>
      </c>
      <c r="H14" s="32" t="s">
        <v>102</v>
      </c>
      <c r="J14" s="32" t="s">
        <v>105</v>
      </c>
      <c r="L14" s="33">
        <v>0</v>
      </c>
      <c r="N14" s="33">
        <v>0</v>
      </c>
      <c r="P14" s="34">
        <v>60000</v>
      </c>
      <c r="R14" s="34">
        <v>50565480037</v>
      </c>
      <c r="T14" s="34">
        <v>50510519962</v>
      </c>
      <c r="V14" s="34">
        <v>30000</v>
      </c>
      <c r="X14" s="34">
        <v>26609761192</v>
      </c>
      <c r="Z14" s="34">
        <v>0</v>
      </c>
      <c r="AB14" s="34">
        <v>0</v>
      </c>
      <c r="AD14" s="34">
        <v>90000</v>
      </c>
      <c r="AF14" s="34">
        <v>890300</v>
      </c>
      <c r="AH14" s="34">
        <v>77175241229</v>
      </c>
      <c r="AJ14" s="34">
        <v>80083430944</v>
      </c>
      <c r="AL14" s="31">
        <f>AJ14/سهام!$AF$8</f>
        <v>6.6118007968700638E-4</v>
      </c>
    </row>
    <row r="15" spans="1:38" ht="21.75" customHeight="1">
      <c r="A15" s="85" t="s">
        <v>107</v>
      </c>
      <c r="B15" s="85"/>
      <c r="D15" s="32" t="s">
        <v>92</v>
      </c>
      <c r="F15" s="32" t="s">
        <v>92</v>
      </c>
      <c r="H15" s="32" t="s">
        <v>108</v>
      </c>
      <c r="J15" s="32" t="s">
        <v>109</v>
      </c>
      <c r="L15" s="33">
        <v>23</v>
      </c>
      <c r="N15" s="33">
        <v>23</v>
      </c>
      <c r="P15" s="34">
        <v>5000</v>
      </c>
      <c r="R15" s="34">
        <v>4500815625</v>
      </c>
      <c r="T15" s="34">
        <v>4475115332</v>
      </c>
      <c r="V15" s="34">
        <v>0</v>
      </c>
      <c r="X15" s="34">
        <v>0</v>
      </c>
      <c r="Z15" s="34">
        <v>0</v>
      </c>
      <c r="AB15" s="34">
        <v>0</v>
      </c>
      <c r="AD15" s="34">
        <v>5000</v>
      </c>
      <c r="AF15" s="34">
        <v>899000</v>
      </c>
      <c r="AH15" s="34">
        <v>4500815625</v>
      </c>
      <c r="AJ15" s="34">
        <v>4492555844</v>
      </c>
      <c r="AL15" s="31">
        <f>AJ15/سهام!$AF$8</f>
        <v>3.7091173491447338E-5</v>
      </c>
    </row>
    <row r="16" spans="1:38" ht="21.75" customHeight="1">
      <c r="A16" s="85" t="s">
        <v>110</v>
      </c>
      <c r="B16" s="85"/>
      <c r="D16" s="32" t="s">
        <v>92</v>
      </c>
      <c r="F16" s="32" t="s">
        <v>92</v>
      </c>
      <c r="H16" s="32" t="s">
        <v>111</v>
      </c>
      <c r="J16" s="32" t="s">
        <v>112</v>
      </c>
      <c r="L16" s="33">
        <v>18</v>
      </c>
      <c r="N16" s="33">
        <v>18</v>
      </c>
      <c r="P16" s="34">
        <v>225000</v>
      </c>
      <c r="R16" s="34">
        <v>169126661999</v>
      </c>
      <c r="T16" s="34">
        <v>187062229575</v>
      </c>
      <c r="V16" s="34">
        <v>0</v>
      </c>
      <c r="X16" s="34">
        <v>0</v>
      </c>
      <c r="Z16" s="34">
        <v>0</v>
      </c>
      <c r="AB16" s="34">
        <v>0</v>
      </c>
      <c r="AD16" s="34">
        <v>225000</v>
      </c>
      <c r="AF16" s="34">
        <v>806890</v>
      </c>
      <c r="AH16" s="34">
        <v>169126661999</v>
      </c>
      <c r="AJ16" s="34">
        <v>181451532052</v>
      </c>
      <c r="AL16" s="31">
        <f>AJ16/سهام!$AF$8</f>
        <v>1.4980893926156056E-3</v>
      </c>
    </row>
    <row r="17" spans="1:38" ht="21.75" customHeight="1">
      <c r="A17" s="85" t="s">
        <v>113</v>
      </c>
      <c r="B17" s="85"/>
      <c r="D17" s="32" t="s">
        <v>92</v>
      </c>
      <c r="F17" s="32" t="s">
        <v>92</v>
      </c>
      <c r="H17" s="32" t="s">
        <v>114</v>
      </c>
      <c r="J17" s="32" t="s">
        <v>115</v>
      </c>
      <c r="L17" s="33">
        <v>23</v>
      </c>
      <c r="N17" s="33">
        <v>23</v>
      </c>
      <c r="P17" s="34">
        <v>1579612</v>
      </c>
      <c r="R17" s="34">
        <v>1499999555200</v>
      </c>
      <c r="T17" s="34">
        <v>1507709197106</v>
      </c>
      <c r="V17" s="34">
        <v>0</v>
      </c>
      <c r="X17" s="34">
        <v>0</v>
      </c>
      <c r="Z17" s="34">
        <v>0</v>
      </c>
      <c r="AB17" s="34">
        <v>0</v>
      </c>
      <c r="AD17" s="34">
        <v>1579612</v>
      </c>
      <c r="AF17" s="34">
        <v>891300</v>
      </c>
      <c r="AH17" s="34">
        <v>1499999555200</v>
      </c>
      <c r="AJ17" s="34">
        <v>1407142625530</v>
      </c>
      <c r="AL17" s="31">
        <f>AJ17/سهام!$AF$8</f>
        <v>1.1617567608079785E-2</v>
      </c>
    </row>
    <row r="18" spans="1:38" ht="21.75" customHeight="1">
      <c r="A18" s="85" t="s">
        <v>116</v>
      </c>
      <c r="B18" s="85"/>
      <c r="D18" s="32" t="s">
        <v>92</v>
      </c>
      <c r="F18" s="32" t="s">
        <v>92</v>
      </c>
      <c r="H18" s="32" t="s">
        <v>117</v>
      </c>
      <c r="J18" s="32" t="s">
        <v>118</v>
      </c>
      <c r="L18" s="33">
        <v>23</v>
      </c>
      <c r="N18" s="33">
        <v>23</v>
      </c>
      <c r="P18" s="34">
        <v>10699221</v>
      </c>
      <c r="R18" s="34">
        <v>10262932158690</v>
      </c>
      <c r="T18" s="34">
        <v>10857375944761</v>
      </c>
      <c r="V18" s="34">
        <v>0</v>
      </c>
      <c r="X18" s="34">
        <v>0</v>
      </c>
      <c r="Z18" s="34">
        <v>10699221</v>
      </c>
      <c r="AB18" s="34">
        <v>9625427068738</v>
      </c>
      <c r="AD18" s="34">
        <v>0</v>
      </c>
      <c r="AF18" s="34">
        <v>0</v>
      </c>
      <c r="AH18" s="34">
        <v>0</v>
      </c>
      <c r="AJ18" s="34">
        <v>0</v>
      </c>
      <c r="AL18" s="31">
        <f>AJ18/سهام!$AF$8</f>
        <v>0</v>
      </c>
    </row>
    <row r="19" spans="1:38" ht="21.75" customHeight="1">
      <c r="A19" s="85" t="s">
        <v>119</v>
      </c>
      <c r="B19" s="85"/>
      <c r="D19" s="32" t="s">
        <v>92</v>
      </c>
      <c r="F19" s="32" t="s">
        <v>92</v>
      </c>
      <c r="H19" s="32" t="s">
        <v>120</v>
      </c>
      <c r="J19" s="32" t="s">
        <v>121</v>
      </c>
      <c r="L19" s="33">
        <v>23</v>
      </c>
      <c r="N19" s="33">
        <v>23</v>
      </c>
      <c r="P19" s="34">
        <v>5000</v>
      </c>
      <c r="R19" s="34">
        <v>4221597081</v>
      </c>
      <c r="T19" s="34">
        <v>3961694656</v>
      </c>
      <c r="V19" s="34">
        <v>0</v>
      </c>
      <c r="X19" s="34">
        <v>0</v>
      </c>
      <c r="Z19" s="34">
        <v>0</v>
      </c>
      <c r="AB19" s="34">
        <v>0</v>
      </c>
      <c r="AD19" s="34">
        <v>5000</v>
      </c>
      <c r="AF19" s="34">
        <v>783400</v>
      </c>
      <c r="AH19" s="34">
        <v>4221597081</v>
      </c>
      <c r="AJ19" s="34">
        <v>3914870131</v>
      </c>
      <c r="AL19" s="31">
        <f>AJ19/سهام!$AF$8</f>
        <v>3.2321718920720031E-5</v>
      </c>
    </row>
    <row r="20" spans="1:38" ht="21.75" customHeight="1">
      <c r="A20" s="85" t="s">
        <v>122</v>
      </c>
      <c r="B20" s="85"/>
      <c r="D20" s="32" t="s">
        <v>92</v>
      </c>
      <c r="F20" s="32" t="s">
        <v>92</v>
      </c>
      <c r="H20" s="32" t="s">
        <v>123</v>
      </c>
      <c r="J20" s="32" t="s">
        <v>124</v>
      </c>
      <c r="L20" s="33">
        <v>23</v>
      </c>
      <c r="N20" s="33">
        <v>23</v>
      </c>
      <c r="P20" s="34">
        <v>583960</v>
      </c>
      <c r="R20" s="34">
        <v>553010120000</v>
      </c>
      <c r="T20" s="34">
        <v>522360012216</v>
      </c>
      <c r="V20" s="34">
        <v>0</v>
      </c>
      <c r="X20" s="34">
        <v>0</v>
      </c>
      <c r="Z20" s="34">
        <v>0</v>
      </c>
      <c r="AB20" s="34">
        <v>0</v>
      </c>
      <c r="AD20" s="34">
        <v>583960</v>
      </c>
      <c r="AF20" s="34">
        <v>802600</v>
      </c>
      <c r="AH20" s="34">
        <v>553010120000</v>
      </c>
      <c r="AJ20" s="34">
        <v>468431447827</v>
      </c>
      <c r="AL20" s="31">
        <f>AJ20/سهام!$AF$8</f>
        <v>3.8674359770965862E-3</v>
      </c>
    </row>
    <row r="21" spans="1:38" ht="21.75" customHeight="1">
      <c r="A21" s="85" t="s">
        <v>125</v>
      </c>
      <c r="B21" s="85"/>
      <c r="D21" s="32" t="s">
        <v>92</v>
      </c>
      <c r="F21" s="32" t="s">
        <v>92</v>
      </c>
      <c r="H21" s="32" t="s">
        <v>126</v>
      </c>
      <c r="J21" s="32" t="s">
        <v>127</v>
      </c>
      <c r="L21" s="33">
        <v>23</v>
      </c>
      <c r="N21" s="33">
        <v>23</v>
      </c>
      <c r="P21" s="34">
        <v>123150</v>
      </c>
      <c r="R21" s="34">
        <v>117004815000</v>
      </c>
      <c r="T21" s="34">
        <v>98589512787</v>
      </c>
      <c r="V21" s="34">
        <v>0</v>
      </c>
      <c r="X21" s="34">
        <v>0</v>
      </c>
      <c r="Z21" s="34">
        <v>0</v>
      </c>
      <c r="AB21" s="34">
        <v>0</v>
      </c>
      <c r="AD21" s="34">
        <v>123150</v>
      </c>
      <c r="AF21" s="34">
        <v>794200</v>
      </c>
      <c r="AH21" s="34">
        <v>117004815000</v>
      </c>
      <c r="AJ21" s="34">
        <v>97752548134</v>
      </c>
      <c r="AL21" s="31">
        <f>AJ21/سهام!$AF$8</f>
        <v>8.0705879859269939E-4</v>
      </c>
    </row>
    <row r="22" spans="1:38" ht="21.75" customHeight="1">
      <c r="A22" s="85" t="s">
        <v>128</v>
      </c>
      <c r="B22" s="85"/>
      <c r="D22" s="32" t="s">
        <v>92</v>
      </c>
      <c r="F22" s="32" t="s">
        <v>92</v>
      </c>
      <c r="H22" s="32" t="s">
        <v>126</v>
      </c>
      <c r="J22" s="32" t="s">
        <v>129</v>
      </c>
      <c r="L22" s="33">
        <v>23</v>
      </c>
      <c r="N22" s="33">
        <v>23</v>
      </c>
      <c r="P22" s="34">
        <v>108332</v>
      </c>
      <c r="R22" s="34">
        <v>100000185880</v>
      </c>
      <c r="T22" s="34">
        <v>86371612924</v>
      </c>
      <c r="V22" s="34">
        <v>0</v>
      </c>
      <c r="X22" s="34">
        <v>0</v>
      </c>
      <c r="Z22" s="34">
        <v>0</v>
      </c>
      <c r="AB22" s="34">
        <v>0</v>
      </c>
      <c r="AD22" s="34">
        <v>108332</v>
      </c>
      <c r="AF22" s="34">
        <v>797720</v>
      </c>
      <c r="AH22" s="34">
        <v>100000185880</v>
      </c>
      <c r="AJ22" s="34">
        <v>86371612925</v>
      </c>
      <c r="AL22" s="31">
        <f>AJ22/سهام!$AF$8</f>
        <v>7.1309619534632774E-4</v>
      </c>
    </row>
    <row r="23" spans="1:38" ht="21.75" customHeight="1">
      <c r="A23" s="85" t="s">
        <v>130</v>
      </c>
      <c r="B23" s="85"/>
      <c r="D23" s="32" t="s">
        <v>92</v>
      </c>
      <c r="F23" s="32" t="s">
        <v>92</v>
      </c>
      <c r="H23" s="32" t="s">
        <v>131</v>
      </c>
      <c r="J23" s="32" t="s">
        <v>132</v>
      </c>
      <c r="L23" s="33">
        <v>23</v>
      </c>
      <c r="N23" s="33">
        <v>23</v>
      </c>
      <c r="P23" s="34">
        <v>862970</v>
      </c>
      <c r="R23" s="34">
        <v>820061497495</v>
      </c>
      <c r="T23" s="34">
        <v>743015079768</v>
      </c>
      <c r="V23" s="34">
        <v>0</v>
      </c>
      <c r="X23" s="34">
        <v>0</v>
      </c>
      <c r="Z23" s="34">
        <v>0</v>
      </c>
      <c r="AB23" s="34">
        <v>0</v>
      </c>
      <c r="AD23" s="34">
        <v>862970</v>
      </c>
      <c r="AF23" s="34">
        <v>804560</v>
      </c>
      <c r="AH23" s="34">
        <v>820061497495</v>
      </c>
      <c r="AJ23" s="34">
        <v>693933611515</v>
      </c>
      <c r="AL23" s="31">
        <f>AJ23/سهام!$AF$8</f>
        <v>5.7292135857642734E-3</v>
      </c>
    </row>
    <row r="24" spans="1:38" ht="21.75" customHeight="1">
      <c r="A24" s="85" t="s">
        <v>133</v>
      </c>
      <c r="B24" s="85"/>
      <c r="D24" s="32" t="s">
        <v>92</v>
      </c>
      <c r="F24" s="32" t="s">
        <v>92</v>
      </c>
      <c r="H24" s="32" t="s">
        <v>134</v>
      </c>
      <c r="J24" s="32" t="s">
        <v>135</v>
      </c>
      <c r="L24" s="33">
        <v>23</v>
      </c>
      <c r="N24" s="33">
        <v>23</v>
      </c>
      <c r="P24" s="34">
        <v>1575465</v>
      </c>
      <c r="R24" s="34">
        <v>1500000226500</v>
      </c>
      <c r="T24" s="34">
        <v>1404550640088</v>
      </c>
      <c r="V24" s="34">
        <v>0</v>
      </c>
      <c r="X24" s="34">
        <v>0</v>
      </c>
      <c r="Z24" s="34">
        <v>0</v>
      </c>
      <c r="AB24" s="34">
        <v>0</v>
      </c>
      <c r="AD24" s="34">
        <v>1575465</v>
      </c>
      <c r="AF24" s="34">
        <v>811500</v>
      </c>
      <c r="AH24" s="34">
        <v>1500000226500</v>
      </c>
      <c r="AJ24" s="34">
        <v>1277794668645</v>
      </c>
      <c r="AL24" s="31">
        <f>AJ24/سهام!$AF$8</f>
        <v>1.0549652666968197E-2</v>
      </c>
    </row>
    <row r="25" spans="1:38" ht="21.75" customHeight="1">
      <c r="A25" s="85" t="s">
        <v>136</v>
      </c>
      <c r="B25" s="85"/>
      <c r="D25" s="32" t="s">
        <v>92</v>
      </c>
      <c r="F25" s="32" t="s">
        <v>92</v>
      </c>
      <c r="H25" s="32" t="s">
        <v>134</v>
      </c>
      <c r="J25" s="32" t="s">
        <v>137</v>
      </c>
      <c r="L25" s="33">
        <v>23</v>
      </c>
      <c r="N25" s="33">
        <v>23</v>
      </c>
      <c r="P25" s="34">
        <v>18502081</v>
      </c>
      <c r="R25" s="34">
        <v>16633378737940</v>
      </c>
      <c r="T25" s="34">
        <v>15718217419437</v>
      </c>
      <c r="V25" s="34">
        <v>0</v>
      </c>
      <c r="X25" s="34">
        <v>0</v>
      </c>
      <c r="Z25" s="34">
        <v>0</v>
      </c>
      <c r="AB25" s="34">
        <v>0</v>
      </c>
      <c r="AD25" s="34">
        <v>18502081</v>
      </c>
      <c r="AF25" s="34">
        <v>770998</v>
      </c>
      <c r="AH25" s="34">
        <v>16633378737940</v>
      </c>
      <c r="AJ25" s="34">
        <v>14257310816414</v>
      </c>
      <c r="AL25" s="31">
        <f>AJ25/سهام!$AF$8</f>
        <v>0.11771036518541278</v>
      </c>
    </row>
    <row r="26" spans="1:38" ht="21.75" customHeight="1">
      <c r="A26" s="85" t="s">
        <v>138</v>
      </c>
      <c r="B26" s="85"/>
      <c r="D26" s="32" t="s">
        <v>92</v>
      </c>
      <c r="F26" s="32" t="s">
        <v>92</v>
      </c>
      <c r="H26" s="32" t="s">
        <v>139</v>
      </c>
      <c r="J26" s="32" t="s">
        <v>140</v>
      </c>
      <c r="L26" s="33">
        <v>23</v>
      </c>
      <c r="N26" s="33">
        <v>23</v>
      </c>
      <c r="P26" s="34">
        <v>1002556</v>
      </c>
      <c r="R26" s="34">
        <v>933951092920</v>
      </c>
      <c r="T26" s="34">
        <v>768839926979</v>
      </c>
      <c r="V26" s="34">
        <v>0</v>
      </c>
      <c r="X26" s="34">
        <v>0</v>
      </c>
      <c r="Z26" s="34">
        <v>0</v>
      </c>
      <c r="AB26" s="34">
        <v>0</v>
      </c>
      <c r="AD26" s="34">
        <v>1002556</v>
      </c>
      <c r="AF26" s="34">
        <v>810000</v>
      </c>
      <c r="AH26" s="34">
        <v>933951092920</v>
      </c>
      <c r="AJ26" s="34">
        <v>811628796741</v>
      </c>
      <c r="AL26" s="31">
        <f>AJ26/سهام!$AF$8</f>
        <v>6.7009216036302824E-3</v>
      </c>
    </row>
    <row r="27" spans="1:38" ht="21.75" customHeight="1">
      <c r="A27" s="85" t="s">
        <v>141</v>
      </c>
      <c r="B27" s="85"/>
      <c r="D27" s="32" t="s">
        <v>92</v>
      </c>
      <c r="F27" s="32" t="s">
        <v>92</v>
      </c>
      <c r="H27" s="32" t="s">
        <v>142</v>
      </c>
      <c r="J27" s="32" t="s">
        <v>143</v>
      </c>
      <c r="L27" s="33">
        <v>23</v>
      </c>
      <c r="N27" s="33">
        <v>23</v>
      </c>
      <c r="P27" s="34">
        <v>256590</v>
      </c>
      <c r="R27" s="34">
        <v>240001456500</v>
      </c>
      <c r="T27" s="34">
        <v>203942243573</v>
      </c>
      <c r="V27" s="34">
        <v>0</v>
      </c>
      <c r="X27" s="34">
        <v>0</v>
      </c>
      <c r="Z27" s="34">
        <v>0</v>
      </c>
      <c r="AB27" s="34">
        <v>0</v>
      </c>
      <c r="AD27" s="34">
        <v>256590</v>
      </c>
      <c r="AF27" s="34">
        <v>797600</v>
      </c>
      <c r="AH27" s="34">
        <v>240001456500</v>
      </c>
      <c r="AJ27" s="34">
        <v>204544902200</v>
      </c>
      <c r="AL27" s="31">
        <f>AJ27/سهام!$AF$8</f>
        <v>1.6887515075463863E-3</v>
      </c>
    </row>
    <row r="28" spans="1:38" ht="21.75" customHeight="1">
      <c r="A28" s="85" t="s">
        <v>144</v>
      </c>
      <c r="B28" s="85"/>
      <c r="D28" s="32" t="s">
        <v>92</v>
      </c>
      <c r="F28" s="32" t="s">
        <v>92</v>
      </c>
      <c r="H28" s="32" t="s">
        <v>145</v>
      </c>
      <c r="J28" s="32" t="s">
        <v>146</v>
      </c>
      <c r="L28" s="33">
        <v>23</v>
      </c>
      <c r="N28" s="33">
        <v>23</v>
      </c>
      <c r="P28" s="34">
        <v>1565000</v>
      </c>
      <c r="R28" s="34">
        <v>1394508900000</v>
      </c>
      <c r="T28" s="34">
        <v>1261001307503</v>
      </c>
      <c r="V28" s="34">
        <v>0</v>
      </c>
      <c r="X28" s="34">
        <v>0</v>
      </c>
      <c r="Z28" s="34">
        <v>0</v>
      </c>
      <c r="AB28" s="34">
        <v>0</v>
      </c>
      <c r="AD28" s="34">
        <v>1565000</v>
      </c>
      <c r="AF28" s="34">
        <v>829760</v>
      </c>
      <c r="AH28" s="34">
        <v>1394508900000</v>
      </c>
      <c r="AJ28" s="34">
        <v>1297868300170</v>
      </c>
      <c r="AL28" s="31">
        <f>AJ28/سهام!$AF$8</f>
        <v>1.0715383394721207E-2</v>
      </c>
    </row>
    <row r="29" spans="1:38" ht="21.75" customHeight="1">
      <c r="A29" s="85" t="s">
        <v>147</v>
      </c>
      <c r="B29" s="85"/>
      <c r="D29" s="32" t="s">
        <v>92</v>
      </c>
      <c r="F29" s="32" t="s">
        <v>92</v>
      </c>
      <c r="H29" s="32" t="s">
        <v>148</v>
      </c>
      <c r="J29" s="32" t="s">
        <v>149</v>
      </c>
      <c r="L29" s="33">
        <v>23</v>
      </c>
      <c r="N29" s="33">
        <v>23</v>
      </c>
      <c r="P29" s="34">
        <v>4783460</v>
      </c>
      <c r="R29" s="34">
        <v>4372928360000</v>
      </c>
      <c r="T29" s="34">
        <v>4556158620924</v>
      </c>
      <c r="V29" s="34">
        <v>0</v>
      </c>
      <c r="X29" s="34">
        <v>0</v>
      </c>
      <c r="Z29" s="34">
        <v>0</v>
      </c>
      <c r="AB29" s="34">
        <v>0</v>
      </c>
      <c r="AD29" s="34">
        <v>4783460</v>
      </c>
      <c r="AF29" s="34">
        <v>779950</v>
      </c>
      <c r="AH29" s="34">
        <v>4372928360000</v>
      </c>
      <c r="AJ29" s="34">
        <v>3728830972077</v>
      </c>
      <c r="AL29" s="31">
        <f>AJ29/سهام!$AF$8</f>
        <v>3.0785753434830365E-2</v>
      </c>
    </row>
    <row r="30" spans="1:38" ht="21.75" customHeight="1">
      <c r="A30" s="85" t="s">
        <v>150</v>
      </c>
      <c r="B30" s="85"/>
      <c r="D30" s="32" t="s">
        <v>92</v>
      </c>
      <c r="F30" s="32" t="s">
        <v>92</v>
      </c>
      <c r="H30" s="32" t="s">
        <v>148</v>
      </c>
      <c r="J30" s="32" t="s">
        <v>151</v>
      </c>
      <c r="L30" s="33">
        <v>23</v>
      </c>
      <c r="N30" s="33">
        <v>23</v>
      </c>
      <c r="P30" s="34">
        <v>2277730</v>
      </c>
      <c r="R30" s="34">
        <v>2029594093800</v>
      </c>
      <c r="T30" s="34">
        <v>2028490502011</v>
      </c>
      <c r="V30" s="34">
        <v>1477432</v>
      </c>
      <c r="X30" s="34">
        <v>1117058824856</v>
      </c>
      <c r="Z30" s="34">
        <v>0</v>
      </c>
      <c r="AB30" s="34">
        <v>0</v>
      </c>
      <c r="AD30" s="34">
        <v>3755162</v>
      </c>
      <c r="AF30" s="34">
        <v>758000</v>
      </c>
      <c r="AH30" s="34">
        <v>3146652918656</v>
      </c>
      <c r="AJ30" s="34">
        <v>2844865059042</v>
      </c>
      <c r="AL30" s="31">
        <f>AJ30/سهام!$AF$8</f>
        <v>2.348760641575753E-2</v>
      </c>
    </row>
    <row r="31" spans="1:38" ht="21.75" customHeight="1">
      <c r="A31" s="85" t="s">
        <v>152</v>
      </c>
      <c r="B31" s="85"/>
      <c r="D31" s="32" t="s">
        <v>92</v>
      </c>
      <c r="F31" s="32" t="s">
        <v>92</v>
      </c>
      <c r="H31" s="32" t="s">
        <v>153</v>
      </c>
      <c r="J31" s="32" t="s">
        <v>154</v>
      </c>
      <c r="L31" s="33">
        <v>23</v>
      </c>
      <c r="N31" s="33">
        <v>23</v>
      </c>
      <c r="P31" s="34">
        <v>595000</v>
      </c>
      <c r="R31" s="34">
        <v>595000000000</v>
      </c>
      <c r="T31" s="34">
        <v>594676468750</v>
      </c>
      <c r="V31" s="34">
        <v>0</v>
      </c>
      <c r="X31" s="34">
        <v>0</v>
      </c>
      <c r="Z31" s="34">
        <v>0</v>
      </c>
      <c r="AB31" s="34">
        <v>0</v>
      </c>
      <c r="AD31" s="34">
        <v>595000</v>
      </c>
      <c r="AF31" s="34">
        <v>1000000</v>
      </c>
      <c r="AH31" s="34">
        <v>595000000000</v>
      </c>
      <c r="AJ31" s="34">
        <v>594676468750</v>
      </c>
      <c r="AL31" s="31">
        <f>AJ31/سهام!$AF$8</f>
        <v>4.9097326420874448E-3</v>
      </c>
    </row>
    <row r="32" spans="1:38" ht="21.75" customHeight="1">
      <c r="A32" s="85" t="s">
        <v>155</v>
      </c>
      <c r="B32" s="85"/>
      <c r="D32" s="32" t="s">
        <v>92</v>
      </c>
      <c r="F32" s="32" t="s">
        <v>92</v>
      </c>
      <c r="H32" s="32" t="s">
        <v>148</v>
      </c>
      <c r="J32" s="32" t="s">
        <v>156</v>
      </c>
      <c r="L32" s="33">
        <v>23</v>
      </c>
      <c r="N32" s="33">
        <v>23</v>
      </c>
      <c r="P32" s="34">
        <v>0</v>
      </c>
      <c r="R32" s="34">
        <v>0</v>
      </c>
      <c r="T32" s="34">
        <v>0</v>
      </c>
      <c r="V32" s="34">
        <v>2800627</v>
      </c>
      <c r="X32" s="34">
        <v>2446981861201</v>
      </c>
      <c r="Z32" s="34">
        <v>0</v>
      </c>
      <c r="AB32" s="34">
        <v>0</v>
      </c>
      <c r="AD32" s="34">
        <v>2800627</v>
      </c>
      <c r="AF32" s="34">
        <v>758500</v>
      </c>
      <c r="AH32" s="34">
        <v>2446981861201</v>
      </c>
      <c r="AJ32" s="34">
        <v>2123120504653</v>
      </c>
      <c r="AL32" s="31">
        <f>AJ32/سهام!$AF$8</f>
        <v>1.7528781770516293E-2</v>
      </c>
    </row>
    <row r="33" spans="1:38" ht="21.75" customHeight="1">
      <c r="A33" s="85" t="s">
        <v>157</v>
      </c>
      <c r="B33" s="85"/>
      <c r="D33" s="32" t="s">
        <v>92</v>
      </c>
      <c r="F33" s="32" t="s">
        <v>92</v>
      </c>
      <c r="H33" s="32" t="s">
        <v>158</v>
      </c>
      <c r="J33" s="32" t="s">
        <v>159</v>
      </c>
      <c r="L33" s="33">
        <v>23</v>
      </c>
      <c r="N33" s="33">
        <v>23</v>
      </c>
      <c r="P33" s="34">
        <v>0</v>
      </c>
      <c r="R33" s="34">
        <v>0</v>
      </c>
      <c r="T33" s="34">
        <v>0</v>
      </c>
      <c r="V33" s="34">
        <v>302187</v>
      </c>
      <c r="X33" s="34">
        <v>270001062630</v>
      </c>
      <c r="Z33" s="34">
        <v>0</v>
      </c>
      <c r="AB33" s="34">
        <v>0</v>
      </c>
      <c r="AD33" s="34">
        <v>302187</v>
      </c>
      <c r="AF33" s="34">
        <v>1000000</v>
      </c>
      <c r="AH33" s="34">
        <v>270001062630</v>
      </c>
      <c r="AJ33" s="34">
        <v>302022685819</v>
      </c>
      <c r="AL33" s="31">
        <f>AJ33/سهام!$AF$8</f>
        <v>2.4935418116230367E-3</v>
      </c>
    </row>
    <row r="34" spans="1:38" ht="21.75" customHeight="1">
      <c r="A34" s="85" t="s">
        <v>160</v>
      </c>
      <c r="B34" s="85"/>
      <c r="D34" s="32" t="s">
        <v>92</v>
      </c>
      <c r="F34" s="32" t="s">
        <v>92</v>
      </c>
      <c r="H34" s="32" t="s">
        <v>161</v>
      </c>
      <c r="J34" s="32" t="s">
        <v>162</v>
      </c>
      <c r="L34" s="33">
        <v>23</v>
      </c>
      <c r="N34" s="33">
        <v>23</v>
      </c>
      <c r="P34" s="34">
        <v>0</v>
      </c>
      <c r="R34" s="34">
        <v>0</v>
      </c>
      <c r="T34" s="34">
        <v>0</v>
      </c>
      <c r="V34" s="34">
        <v>9489800</v>
      </c>
      <c r="X34" s="34">
        <v>8272375870000</v>
      </c>
      <c r="Z34" s="34">
        <v>1297354</v>
      </c>
      <c r="AB34" s="34">
        <v>999882713102</v>
      </c>
      <c r="AD34" s="34">
        <v>8192446</v>
      </c>
      <c r="AF34" s="34">
        <v>681660</v>
      </c>
      <c r="AH34" s="34">
        <v>7141456364378</v>
      </c>
      <c r="AJ34" s="34">
        <v>5581426188745</v>
      </c>
      <c r="AL34" s="31">
        <f>AJ34/سهام!$AF$8</f>
        <v>4.6081040344314192E-2</v>
      </c>
    </row>
    <row r="35" spans="1:38" ht="21.75" customHeight="1">
      <c r="A35" s="85" t="s">
        <v>163</v>
      </c>
      <c r="B35" s="85"/>
      <c r="D35" s="32" t="s">
        <v>92</v>
      </c>
      <c r="F35" s="32" t="s">
        <v>92</v>
      </c>
      <c r="H35" s="32" t="s">
        <v>126</v>
      </c>
      <c r="J35" s="32" t="s">
        <v>164</v>
      </c>
      <c r="L35" s="33">
        <v>23</v>
      </c>
      <c r="N35" s="33">
        <v>23</v>
      </c>
      <c r="P35" s="34">
        <v>0</v>
      </c>
      <c r="R35" s="34">
        <v>0</v>
      </c>
      <c r="T35" s="34">
        <v>0</v>
      </c>
      <c r="V35" s="34">
        <v>357833</v>
      </c>
      <c r="X35" s="34">
        <v>276769512180</v>
      </c>
      <c r="Z35" s="34">
        <v>0</v>
      </c>
      <c r="AB35" s="34">
        <v>0</v>
      </c>
      <c r="AD35" s="34">
        <v>357833</v>
      </c>
      <c r="AF35" s="34">
        <v>764200</v>
      </c>
      <c r="AH35" s="34">
        <v>276769512180</v>
      </c>
      <c r="AJ35" s="34">
        <v>273307286912</v>
      </c>
      <c r="AL35" s="31">
        <f>AJ35/سهام!$AF$8</f>
        <v>2.2564634358120551E-3</v>
      </c>
    </row>
    <row r="36" spans="1:38" ht="21.75" customHeight="1">
      <c r="A36" s="85" t="s">
        <v>348</v>
      </c>
      <c r="B36" s="85"/>
      <c r="D36" s="32" t="s">
        <v>166</v>
      </c>
      <c r="F36" s="32" t="s">
        <v>166</v>
      </c>
      <c r="H36" s="32" t="s">
        <v>167</v>
      </c>
      <c r="J36" s="32" t="s">
        <v>168</v>
      </c>
      <c r="L36" s="33">
        <v>23</v>
      </c>
      <c r="N36" s="33">
        <v>23</v>
      </c>
      <c r="P36" s="34">
        <v>8000000</v>
      </c>
      <c r="R36" s="34">
        <v>8000000000000</v>
      </c>
      <c r="T36" s="34">
        <v>8000000000000</v>
      </c>
      <c r="V36" s="34">
        <v>0</v>
      </c>
      <c r="X36" s="34">
        <v>0</v>
      </c>
      <c r="Z36" s="34">
        <v>0</v>
      </c>
      <c r="AB36" s="34">
        <v>0</v>
      </c>
      <c r="AD36" s="34">
        <v>8000000</v>
      </c>
      <c r="AF36" s="34">
        <v>1000000</v>
      </c>
      <c r="AH36" s="34">
        <v>8000000000000</v>
      </c>
      <c r="AJ36" s="34">
        <v>8354922026680</v>
      </c>
      <c r="AL36" s="31">
        <f>AJ36/سهام!$AF$8</f>
        <v>6.8979412423549311E-2</v>
      </c>
    </row>
    <row r="37" spans="1:38" ht="21.75" customHeight="1">
      <c r="A37" s="82" t="s">
        <v>349</v>
      </c>
      <c r="B37" s="82"/>
      <c r="D37" s="32" t="s">
        <v>166</v>
      </c>
      <c r="F37" s="32" t="s">
        <v>166</v>
      </c>
      <c r="H37" s="32" t="s">
        <v>167</v>
      </c>
      <c r="J37" s="32" t="s">
        <v>168</v>
      </c>
      <c r="L37" s="33">
        <v>23</v>
      </c>
      <c r="N37" s="33">
        <v>23</v>
      </c>
      <c r="P37" s="34">
        <v>7000000</v>
      </c>
      <c r="R37" s="34">
        <v>7000000000000</v>
      </c>
      <c r="T37" s="34">
        <v>7000000000000</v>
      </c>
      <c r="V37" s="34">
        <v>0</v>
      </c>
      <c r="X37" s="34">
        <v>0</v>
      </c>
      <c r="Z37" s="34">
        <v>0</v>
      </c>
      <c r="AB37" s="34">
        <v>0</v>
      </c>
      <c r="AD37" s="34">
        <v>7000000</v>
      </c>
      <c r="AF37" s="34">
        <v>1000000</v>
      </c>
      <c r="AH37" s="34">
        <v>7000000000000</v>
      </c>
      <c r="AJ37" s="34">
        <v>7017595628412</v>
      </c>
      <c r="AL37" s="31">
        <f>AJ37/سهام!$AF$8</f>
        <v>5.7938257416183581E-2</v>
      </c>
    </row>
    <row r="38" spans="1:38" ht="18.75">
      <c r="A38" s="85" t="s">
        <v>26</v>
      </c>
      <c r="B38" s="85"/>
      <c r="C38" s="85"/>
      <c r="D38" s="32">
        <v>0</v>
      </c>
      <c r="E38" s="32"/>
      <c r="F38" s="32">
        <v>0</v>
      </c>
      <c r="G38" s="32"/>
      <c r="H38" s="32">
        <v>0</v>
      </c>
      <c r="I38" s="32"/>
      <c r="J38" s="32">
        <v>0</v>
      </c>
      <c r="K38" s="32"/>
      <c r="L38" s="32">
        <v>0</v>
      </c>
      <c r="M38" s="33"/>
      <c r="N38" s="32">
        <v>0</v>
      </c>
      <c r="P38" s="79">
        <v>211000000</v>
      </c>
      <c r="Q38" s="79"/>
      <c r="R38" s="34">
        <v>501711702939</v>
      </c>
      <c r="T38" s="34">
        <v>548127963460</v>
      </c>
      <c r="V38" s="34">
        <v>79776221</v>
      </c>
      <c r="X38" s="34">
        <v>0</v>
      </c>
      <c r="Z38" s="34">
        <v>0</v>
      </c>
      <c r="AB38" s="34">
        <v>0</v>
      </c>
      <c r="AD38" s="34">
        <v>290776221</v>
      </c>
      <c r="AF38" s="34">
        <v>2141</v>
      </c>
      <c r="AH38" s="34">
        <v>501711702939</v>
      </c>
      <c r="AJ38" s="34">
        <v>617739563057</v>
      </c>
      <c r="AL38" s="31">
        <f>AJ38/سهام!$AF$8</f>
        <v>5.1001447954128224E-3</v>
      </c>
    </row>
    <row r="39" spans="1:38" ht="21.75" customHeight="1">
      <c r="A39" s="85" t="s">
        <v>30</v>
      </c>
      <c r="B39" s="85"/>
      <c r="C39" s="85"/>
      <c r="D39" s="32">
        <v>0</v>
      </c>
      <c r="E39" s="32"/>
      <c r="F39" s="32">
        <v>0</v>
      </c>
      <c r="G39" s="32"/>
      <c r="H39" s="32">
        <v>0</v>
      </c>
      <c r="I39" s="32"/>
      <c r="J39" s="32">
        <v>0</v>
      </c>
      <c r="K39" s="32"/>
      <c r="L39" s="32">
        <v>0</v>
      </c>
      <c r="M39" s="33"/>
      <c r="N39" s="32">
        <v>0</v>
      </c>
      <c r="P39" s="79">
        <v>145932569</v>
      </c>
      <c r="Q39" s="79"/>
      <c r="R39" s="34">
        <v>442198029616</v>
      </c>
      <c r="T39" s="34">
        <v>547584199500</v>
      </c>
      <c r="V39" s="34">
        <v>0</v>
      </c>
      <c r="X39" s="34">
        <v>0</v>
      </c>
      <c r="Z39" s="34">
        <v>0</v>
      </c>
      <c r="AB39" s="34">
        <v>0</v>
      </c>
      <c r="AD39" s="34">
        <v>145932569</v>
      </c>
      <c r="AF39" s="34">
        <v>4375</v>
      </c>
      <c r="AH39" s="34">
        <v>442198029616</v>
      </c>
      <c r="AJ39" s="34">
        <v>593633500040</v>
      </c>
      <c r="AL39" s="35">
        <f>AJ39/سهام!$AF$8</f>
        <v>4.9011217455928744E-3</v>
      </c>
    </row>
    <row r="40" spans="1:38" ht="21.75" customHeight="1" thickBot="1">
      <c r="A40" s="96" t="s">
        <v>32</v>
      </c>
      <c r="B40" s="96"/>
      <c r="D40" s="34"/>
      <c r="F40" s="34"/>
      <c r="H40" s="34"/>
      <c r="J40" s="34"/>
      <c r="L40" s="34"/>
      <c r="N40" s="34"/>
      <c r="P40" s="36">
        <f>SUM(P9:Q39)</f>
        <v>418679410</v>
      </c>
      <c r="R40" s="36">
        <f>SUM(R9:R39)</f>
        <v>61358655583879</v>
      </c>
      <c r="T40" s="36">
        <f>SUM(T9:T39)</f>
        <v>61398063462735</v>
      </c>
      <c r="V40" s="36">
        <f>SUM(V9:V39)</f>
        <v>94294100</v>
      </c>
      <c r="X40" s="36">
        <f>SUM(X9:X39)</f>
        <v>12465382000031</v>
      </c>
      <c r="Z40" s="36">
        <f>SUM(Z9:Z39)</f>
        <v>11996575</v>
      </c>
      <c r="AB40" s="36">
        <f>SUM(AB9:AB39)</f>
        <v>10625309781840</v>
      </c>
      <c r="AD40" s="36">
        <f>SUM(AD9:AD39)</f>
        <v>500976935</v>
      </c>
      <c r="AF40" s="34"/>
      <c r="AH40" s="36">
        <f>SUM(AH9:AH39)</f>
        <v>62430185919598</v>
      </c>
      <c r="AJ40" s="36">
        <f>SUM(AJ9:AJ39)</f>
        <v>57729420340876</v>
      </c>
      <c r="AL40" s="37">
        <f>SUM(AL9:AL39)</f>
        <v>0.47662222124269277</v>
      </c>
    </row>
    <row r="42" spans="1:38" ht="18.75">
      <c r="A42" s="94"/>
      <c r="B42" s="94"/>
      <c r="C42" s="94"/>
      <c r="E42" s="95"/>
      <c r="F42" s="95"/>
      <c r="H42" s="34"/>
      <c r="J42" s="34"/>
      <c r="L42" s="34"/>
      <c r="N42" s="34"/>
      <c r="P42" s="34"/>
      <c r="R42" s="34"/>
      <c r="T42" s="34"/>
      <c r="V42" s="34"/>
      <c r="X42" s="34"/>
      <c r="Z42" s="34"/>
      <c r="AB42" s="31"/>
    </row>
    <row r="43" spans="1:38" ht="21.75" customHeight="1">
      <c r="A43" s="94"/>
      <c r="B43" s="94"/>
      <c r="C43" s="94"/>
      <c r="E43" s="95"/>
      <c r="F43" s="95"/>
      <c r="H43" s="34"/>
      <c r="J43" s="34"/>
      <c r="L43" s="34"/>
      <c r="N43" s="34"/>
      <c r="P43" s="34"/>
      <c r="R43" s="34"/>
      <c r="T43" s="34"/>
      <c r="V43" s="34"/>
      <c r="X43" s="34"/>
      <c r="Z43" s="34"/>
      <c r="AB43" s="31"/>
    </row>
  </sheetData>
  <mergeCells count="47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3:C43"/>
    <mergeCell ref="E43:F43"/>
    <mergeCell ref="A38:C38"/>
    <mergeCell ref="A39:C39"/>
    <mergeCell ref="A36:B36"/>
    <mergeCell ref="A37:B37"/>
    <mergeCell ref="A40:B40"/>
    <mergeCell ref="A42:C42"/>
    <mergeCell ref="E42:F4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C30" sqref="C3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1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 ht="14.45" customHeight="1">
      <c r="A4" s="90" t="s">
        <v>170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14.45" customHeight="1">
      <c r="A5" s="90" t="s">
        <v>171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3" ht="14.45" customHeight="1"/>
    <row r="7" spans="1:13" ht="14.45" customHeight="1">
      <c r="C7" s="86" t="s">
        <v>9</v>
      </c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 ht="14.45" customHeight="1">
      <c r="A8" s="2" t="s">
        <v>172</v>
      </c>
      <c r="C8" s="4" t="s">
        <v>13</v>
      </c>
      <c r="D8" s="3"/>
      <c r="E8" s="4" t="s">
        <v>173</v>
      </c>
      <c r="F8" s="3"/>
      <c r="G8" s="4" t="s">
        <v>174</v>
      </c>
      <c r="H8" s="3"/>
      <c r="I8" s="4" t="s">
        <v>175</v>
      </c>
      <c r="J8" s="3"/>
      <c r="K8" s="4" t="s">
        <v>176</v>
      </c>
      <c r="L8" s="3"/>
      <c r="M8" s="4" t="s">
        <v>177</v>
      </c>
    </row>
    <row r="9" spans="1:13" ht="21.75" customHeight="1">
      <c r="A9" s="5" t="s">
        <v>136</v>
      </c>
      <c r="C9" s="6">
        <v>18502081</v>
      </c>
      <c r="E9" s="6">
        <v>788380</v>
      </c>
      <c r="G9" s="6">
        <v>770998</v>
      </c>
      <c r="I9" s="7" t="s">
        <v>178</v>
      </c>
      <c r="K9" s="6">
        <v>14257310816413</v>
      </c>
      <c r="M9" s="5" t="s">
        <v>179</v>
      </c>
    </row>
    <row r="10" spans="1:13" ht="21.75" customHeight="1">
      <c r="A10" s="11" t="s">
        <v>160</v>
      </c>
      <c r="C10" s="13">
        <v>8192446</v>
      </c>
      <c r="E10" s="13">
        <v>757400</v>
      </c>
      <c r="G10" s="13">
        <v>681660</v>
      </c>
      <c r="I10" s="14" t="s">
        <v>180</v>
      </c>
      <c r="K10" s="13">
        <v>5581426188744</v>
      </c>
      <c r="M10" s="11" t="s">
        <v>179</v>
      </c>
    </row>
    <row r="11" spans="1:13" ht="21.75" customHeight="1">
      <c r="A11" s="15" t="s">
        <v>32</v>
      </c>
      <c r="C11" s="16">
        <v>26694527</v>
      </c>
      <c r="E11" s="16"/>
      <c r="G11" s="16"/>
      <c r="I11" s="16"/>
      <c r="K11" s="16">
        <v>19838737005157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D29" sqref="D29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8.570312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22.85546875" bestFit="1" customWidth="1"/>
    <col min="13" max="13" width="0.28515625" customWidth="1"/>
  </cols>
  <sheetData>
    <row r="1" spans="1:12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21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14.45" customHeight="1"/>
    <row r="5" spans="1:12" ht="14.45" customHeight="1">
      <c r="A5" s="1" t="s">
        <v>181</v>
      </c>
      <c r="B5" s="90" t="s">
        <v>182</v>
      </c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ht="14.45" customHeight="1">
      <c r="D6" s="2" t="s">
        <v>7</v>
      </c>
      <c r="F6" s="86" t="s">
        <v>8</v>
      </c>
      <c r="G6" s="86"/>
      <c r="H6" s="86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86" t="s">
        <v>183</v>
      </c>
      <c r="B8" s="86"/>
      <c r="D8" s="2" t="s">
        <v>184</v>
      </c>
      <c r="F8" s="2" t="s">
        <v>185</v>
      </c>
      <c r="H8" s="2" t="s">
        <v>186</v>
      </c>
      <c r="J8" s="2" t="s">
        <v>184</v>
      </c>
      <c r="L8" s="2" t="s">
        <v>18</v>
      </c>
    </row>
    <row r="9" spans="1:12" ht="21.75" customHeight="1">
      <c r="A9" s="87" t="s">
        <v>187</v>
      </c>
      <c r="B9" s="87"/>
      <c r="D9" s="6">
        <v>9380517384890</v>
      </c>
      <c r="F9" s="6">
        <v>16242002642975</v>
      </c>
      <c r="H9" s="6">
        <v>14893493431232</v>
      </c>
      <c r="J9" s="6">
        <v>10729026596633</v>
      </c>
      <c r="L9" s="22">
        <v>8.8599999999999998E-2</v>
      </c>
    </row>
    <row r="10" spans="1:12" ht="21.75" customHeight="1">
      <c r="A10" s="85" t="s">
        <v>188</v>
      </c>
      <c r="B10" s="85"/>
      <c r="D10" s="9">
        <v>35378</v>
      </c>
      <c r="F10" s="9">
        <v>0</v>
      </c>
      <c r="H10" s="9">
        <v>0</v>
      </c>
      <c r="J10" s="9">
        <v>35378</v>
      </c>
      <c r="L10" s="23">
        <v>0</v>
      </c>
    </row>
    <row r="11" spans="1:12" ht="21.75" customHeight="1">
      <c r="A11" s="85" t="s">
        <v>189</v>
      </c>
      <c r="B11" s="85"/>
      <c r="D11" s="9">
        <v>21145481858435</v>
      </c>
      <c r="F11" s="9">
        <v>28734562061019</v>
      </c>
      <c r="H11" s="9">
        <v>36060557569128</v>
      </c>
      <c r="J11" s="9">
        <v>13819486350326</v>
      </c>
      <c r="L11" s="23">
        <v>0.11410000000000001</v>
      </c>
    </row>
    <row r="12" spans="1:12" ht="21.75" customHeight="1">
      <c r="A12" s="85" t="s">
        <v>190</v>
      </c>
      <c r="B12" s="85"/>
      <c r="D12" s="9">
        <v>23431172068815</v>
      </c>
      <c r="F12" s="9">
        <v>23507223230388</v>
      </c>
      <c r="H12" s="9">
        <v>28545094949958</v>
      </c>
      <c r="J12" s="9">
        <v>18393300349245</v>
      </c>
      <c r="L12" s="23">
        <v>0.15189999999999998</v>
      </c>
    </row>
    <row r="13" spans="1:12" ht="21.75" customHeight="1">
      <c r="A13" s="85" t="s">
        <v>191</v>
      </c>
      <c r="B13" s="85"/>
      <c r="D13" s="9">
        <v>649015</v>
      </c>
      <c r="F13" s="9">
        <v>1066</v>
      </c>
      <c r="H13" s="9">
        <v>0</v>
      </c>
      <c r="J13" s="9">
        <v>650081</v>
      </c>
      <c r="L13" s="23">
        <v>0</v>
      </c>
    </row>
    <row r="14" spans="1:12" ht="21.75" customHeight="1">
      <c r="A14" s="85" t="s">
        <v>192</v>
      </c>
      <c r="B14" s="85"/>
      <c r="D14" s="9">
        <v>15808613</v>
      </c>
      <c r="F14" s="9">
        <v>64697</v>
      </c>
      <c r="H14" s="9">
        <v>0</v>
      </c>
      <c r="J14" s="9">
        <v>15873310</v>
      </c>
      <c r="L14" s="23">
        <v>0</v>
      </c>
    </row>
    <row r="15" spans="1:12" ht="21.75" customHeight="1">
      <c r="A15" s="85" t="s">
        <v>194</v>
      </c>
      <c r="B15" s="85"/>
      <c r="D15" s="9">
        <v>484478</v>
      </c>
      <c r="F15" s="9">
        <v>1982</v>
      </c>
      <c r="H15" s="9">
        <v>0</v>
      </c>
      <c r="J15" s="9">
        <v>486460</v>
      </c>
      <c r="L15" s="23">
        <v>0</v>
      </c>
    </row>
    <row r="16" spans="1:12" ht="21.75" customHeight="1">
      <c r="A16" s="85" t="s">
        <v>195</v>
      </c>
      <c r="B16" s="85"/>
      <c r="D16" s="9">
        <v>9829969856</v>
      </c>
      <c r="F16" s="9">
        <v>6381735909948</v>
      </c>
      <c r="H16" s="9">
        <v>6383047632218</v>
      </c>
      <c r="J16" s="9">
        <v>8518247586</v>
      </c>
      <c r="L16" s="23">
        <v>1E-4</v>
      </c>
    </row>
    <row r="17" spans="1:12" ht="21.75" customHeight="1">
      <c r="A17" s="85" t="s">
        <v>196</v>
      </c>
      <c r="B17" s="85"/>
      <c r="D17" s="9">
        <v>151432144</v>
      </c>
      <c r="F17" s="9">
        <v>0</v>
      </c>
      <c r="H17" s="9">
        <v>0</v>
      </c>
      <c r="J17" s="9">
        <v>151432144</v>
      </c>
      <c r="L17" s="23">
        <v>0</v>
      </c>
    </row>
    <row r="18" spans="1:12" ht="21.75" customHeight="1">
      <c r="A18" s="85" t="s">
        <v>197</v>
      </c>
      <c r="B18" s="85"/>
      <c r="D18" s="9">
        <v>6225086628324</v>
      </c>
      <c r="F18" s="9">
        <v>3590717252783</v>
      </c>
      <c r="H18" s="9">
        <v>7033770972961</v>
      </c>
      <c r="J18" s="9">
        <v>2782032908146</v>
      </c>
      <c r="L18" s="23">
        <v>2.3E-2</v>
      </c>
    </row>
    <row r="19" spans="1:12" ht="21.75" customHeight="1">
      <c r="A19" s="85" t="s">
        <v>198</v>
      </c>
      <c r="B19" s="85"/>
      <c r="D19" s="9">
        <v>1427458</v>
      </c>
      <c r="F19" s="9">
        <v>6570</v>
      </c>
      <c r="H19" s="9">
        <v>0</v>
      </c>
      <c r="J19" s="9">
        <v>1434028</v>
      </c>
      <c r="L19" s="23">
        <v>0</v>
      </c>
    </row>
    <row r="20" spans="1:12" ht="21.75" customHeight="1">
      <c r="A20" s="85" t="s">
        <v>199</v>
      </c>
      <c r="B20" s="85"/>
      <c r="D20" s="9">
        <v>4953457</v>
      </c>
      <c r="F20" s="9">
        <v>20273</v>
      </c>
      <c r="H20" s="9">
        <v>0</v>
      </c>
      <c r="J20" s="9">
        <v>4973730</v>
      </c>
      <c r="L20" s="23">
        <v>0</v>
      </c>
    </row>
    <row r="21" spans="1:12" ht="21.75" customHeight="1">
      <c r="A21" s="85" t="s">
        <v>200</v>
      </c>
      <c r="B21" s="85"/>
      <c r="D21" s="9">
        <v>4440081615351</v>
      </c>
      <c r="F21" s="9">
        <v>998360655737</v>
      </c>
      <c r="H21" s="9">
        <v>998001050000</v>
      </c>
      <c r="J21" s="9">
        <v>4440441221088</v>
      </c>
      <c r="L21" s="23">
        <v>3.6699999999999997E-2</v>
      </c>
    </row>
    <row r="22" spans="1:12" ht="21.75" customHeight="1">
      <c r="A22" s="85" t="s">
        <v>201</v>
      </c>
      <c r="B22" s="85"/>
      <c r="D22" s="9">
        <v>0</v>
      </c>
      <c r="F22" s="9">
        <v>4000002000000</v>
      </c>
      <c r="H22" s="9">
        <v>2000000000000</v>
      </c>
      <c r="J22" s="9">
        <v>2000002000000</v>
      </c>
      <c r="L22" s="23">
        <v>1.6500000000000001E-2</v>
      </c>
    </row>
    <row r="23" spans="1:12" ht="21.75" customHeight="1">
      <c r="A23" s="84" t="s">
        <v>32</v>
      </c>
      <c r="B23" s="84"/>
      <c r="D23" s="16">
        <v>64632344316214</v>
      </c>
      <c r="F23" s="16">
        <v>83454603847438</v>
      </c>
      <c r="H23" s="16">
        <v>95913965605497</v>
      </c>
      <c r="J23" s="16">
        <v>52172982558155</v>
      </c>
      <c r="L23" s="17">
        <v>0</v>
      </c>
    </row>
    <row r="24" spans="1:12">
      <c r="L24" s="21"/>
    </row>
  </sheetData>
  <autoFilter ref="A8:M23" xr:uid="{00000000-0001-0000-0600-000000000000}">
    <filterColumn colId="0" showButton="0"/>
  </autoFilter>
  <mergeCells count="21">
    <mergeCell ref="A1:L1"/>
    <mergeCell ref="A2:L2"/>
    <mergeCell ref="A3:L3"/>
    <mergeCell ref="B5:L5"/>
    <mergeCell ref="F6:H6"/>
    <mergeCell ref="A13:B13"/>
    <mergeCell ref="A14:B14"/>
    <mergeCell ref="A15:B15"/>
    <mergeCell ref="A8:B8"/>
    <mergeCell ref="A9:B9"/>
    <mergeCell ref="A10:B10"/>
    <mergeCell ref="A11:B11"/>
    <mergeCell ref="A12:B12"/>
    <mergeCell ref="A23:B23"/>
    <mergeCell ref="A22:B22"/>
    <mergeCell ref="A20:B20"/>
    <mergeCell ref="A21:B21"/>
    <mergeCell ref="A16:B16"/>
    <mergeCell ref="A17:B17"/>
    <mergeCell ref="A18:B18"/>
    <mergeCell ref="A19:B1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8"/>
  <sheetViews>
    <sheetView rightToLeft="1" workbookViewId="0">
      <selection activeCell="F18" sqref="F18"/>
    </sheetView>
  </sheetViews>
  <sheetFormatPr defaultRowHeight="12.75"/>
  <cols>
    <col min="1" max="1" width="2.5703125" customWidth="1"/>
    <col min="2" max="2" width="47.85546875" customWidth="1"/>
    <col min="3" max="3" width="1.28515625" customWidth="1"/>
    <col min="4" max="4" width="11.7109375" style="24" customWidth="1"/>
    <col min="5" max="5" width="1.28515625" style="24" customWidth="1"/>
    <col min="6" max="6" width="22" style="24" customWidth="1"/>
    <col min="7" max="7" width="1.28515625" style="24" customWidth="1"/>
    <col min="8" max="8" width="15.5703125" style="24" customWidth="1"/>
    <col min="9" max="9" width="1.28515625" style="24" customWidth="1"/>
    <col min="10" max="10" width="19.42578125" style="24" customWidth="1"/>
    <col min="11" max="11" width="0.28515625" style="24" customWidth="1"/>
    <col min="12" max="12" width="9.140625" style="24"/>
  </cols>
  <sheetData>
    <row r="1" spans="1:10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 ht="14.45" customHeight="1"/>
    <row r="5" spans="1:10" ht="29.1" customHeight="1">
      <c r="A5" s="1" t="s">
        <v>203</v>
      </c>
      <c r="B5" s="90" t="s">
        <v>204</v>
      </c>
      <c r="C5" s="90"/>
      <c r="D5" s="90"/>
      <c r="E5" s="90"/>
      <c r="F5" s="90"/>
      <c r="G5" s="90"/>
      <c r="H5" s="90"/>
      <c r="I5" s="90"/>
      <c r="J5" s="90"/>
    </row>
    <row r="6" spans="1:10" ht="14.45" customHeight="1"/>
    <row r="7" spans="1:10" ht="14.45" customHeight="1">
      <c r="A7" s="86" t="s">
        <v>205</v>
      </c>
      <c r="B7" s="86"/>
      <c r="D7" s="2" t="s">
        <v>206</v>
      </c>
      <c r="F7" s="2" t="s">
        <v>184</v>
      </c>
      <c r="H7" s="20" t="s">
        <v>207</v>
      </c>
      <c r="J7" s="20" t="s">
        <v>208</v>
      </c>
    </row>
    <row r="8" spans="1:10" ht="21.75" customHeight="1">
      <c r="A8" s="87" t="s">
        <v>209</v>
      </c>
      <c r="B8" s="87"/>
      <c r="D8" s="28" t="s">
        <v>210</v>
      </c>
      <c r="F8" s="30">
        <f>'درآمد سرمایه گذاری در سهام'!U35</f>
        <v>140265927805</v>
      </c>
      <c r="H8" s="72">
        <f>F8/$F$13</f>
        <v>5.1123851253496427E-3</v>
      </c>
      <c r="I8" s="73"/>
      <c r="J8" s="72">
        <f>F8/سهام!$AF$8</f>
        <v>1.1580552460137838E-3</v>
      </c>
    </row>
    <row r="9" spans="1:10" ht="21.75" customHeight="1">
      <c r="A9" s="85" t="s">
        <v>211</v>
      </c>
      <c r="B9" s="85"/>
      <c r="D9" s="32" t="s">
        <v>212</v>
      </c>
      <c r="F9" s="34">
        <f>'درآمد سرمایه گذاری در صندوق'!U48</f>
        <v>2228546358714</v>
      </c>
      <c r="H9" s="72">
        <f t="shared" ref="H9:H12" si="0">F9/$F$13</f>
        <v>8.1225622171626446E-2</v>
      </c>
      <c r="I9" s="73"/>
      <c r="J9" s="72">
        <f>F9/سهام!$AF$8</f>
        <v>1.8399192463058496E-2</v>
      </c>
    </row>
    <row r="10" spans="1:10" ht="21.75" customHeight="1">
      <c r="A10" s="85" t="s">
        <v>213</v>
      </c>
      <c r="B10" s="85"/>
      <c r="D10" s="32" t="s">
        <v>214</v>
      </c>
      <c r="F10" s="34">
        <f>'درآمد سرمایه گذاری در اوراق به'!T54</f>
        <v>11025622901284</v>
      </c>
      <c r="H10" s="72">
        <f t="shared" si="0"/>
        <v>0.40185974883794545</v>
      </c>
      <c r="I10" s="73"/>
      <c r="J10" s="72">
        <f>F10/سهام!$AF$8</f>
        <v>9.1029094814475006E-2</v>
      </c>
    </row>
    <row r="11" spans="1:10" ht="21.75" customHeight="1">
      <c r="A11" s="85" t="s">
        <v>215</v>
      </c>
      <c r="B11" s="85"/>
      <c r="D11" s="32" t="s">
        <v>216</v>
      </c>
      <c r="F11" s="34">
        <f>'درآمد سپرده بانکی'!F21</f>
        <v>14032773657201</v>
      </c>
      <c r="H11" s="72">
        <f t="shared" si="0"/>
        <v>0.5114637919210725</v>
      </c>
      <c r="I11" s="73"/>
      <c r="J11" s="72">
        <f>F11/سهام!$AF$8</f>
        <v>0.11585655478954003</v>
      </c>
    </row>
    <row r="12" spans="1:10" ht="21.75" customHeight="1">
      <c r="A12" s="81" t="s">
        <v>217</v>
      </c>
      <c r="B12" s="81"/>
      <c r="D12" s="32" t="s">
        <v>218</v>
      </c>
      <c r="F12" s="64">
        <f>'سایر درآمدها'!F11</f>
        <v>9285934995</v>
      </c>
      <c r="H12" s="74">
        <f t="shared" si="0"/>
        <v>3.3845194400595872E-4</v>
      </c>
      <c r="I12" s="73"/>
      <c r="J12" s="74">
        <f>F12/سهام!$AF$8</f>
        <v>7.6665986554144474E-5</v>
      </c>
    </row>
    <row r="13" spans="1:10" ht="21.75" customHeight="1">
      <c r="A13" s="84" t="s">
        <v>32</v>
      </c>
      <c r="B13" s="84"/>
      <c r="D13" s="34"/>
      <c r="F13" s="36">
        <f>SUM(F8:F12)</f>
        <v>27436494779999</v>
      </c>
      <c r="H13" s="75">
        <f>SUM(H8:H12)</f>
        <v>1</v>
      </c>
      <c r="I13" s="76"/>
      <c r="J13" s="75">
        <f>SUM(J8:J12)</f>
        <v>0.22651956329964146</v>
      </c>
    </row>
    <row r="14" spans="1:10" ht="13.5" thickTop="1"/>
    <row r="15" spans="1:10">
      <c r="F15" s="71"/>
    </row>
    <row r="16" spans="1:10">
      <c r="F16" s="71"/>
    </row>
    <row r="17" spans="6:6">
      <c r="F17" s="77"/>
    </row>
    <row r="19" spans="6:6">
      <c r="F19" s="71"/>
    </row>
    <row r="25" spans="6:6">
      <c r="F25" s="78"/>
    </row>
    <row r="26" spans="6:6">
      <c r="F26" s="78"/>
    </row>
    <row r="27" spans="6:6">
      <c r="F27" s="78"/>
    </row>
    <row r="28" spans="6:6">
      <c r="F28" s="7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6"/>
  <sheetViews>
    <sheetView rightToLeft="1" topLeftCell="A21" workbookViewId="0">
      <selection activeCell="J18" sqref="A18:J18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4.7109375" customWidth="1"/>
    <col min="5" max="5" width="1.28515625" customWidth="1"/>
    <col min="6" max="6" width="15.7109375" customWidth="1"/>
    <col min="7" max="7" width="1.28515625" customWidth="1"/>
    <col min="8" max="8" width="11.140625" customWidth="1"/>
    <col min="9" max="9" width="1.28515625" customWidth="1"/>
    <col min="10" max="10" width="15.7109375" customWidth="1"/>
    <col min="11" max="11" width="1.28515625" customWidth="1"/>
    <col min="12" max="12" width="17.28515625" customWidth="1"/>
    <col min="13" max="13" width="1.28515625" customWidth="1"/>
    <col min="14" max="14" width="16.140625" bestFit="1" customWidth="1"/>
    <col min="15" max="16" width="1.28515625" customWidth="1"/>
    <col min="17" max="17" width="16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3" ht="21.75" customHeight="1">
      <c r="A2" s="80" t="s">
        <v>202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3" ht="21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</row>
    <row r="4" spans="1:23" ht="14.45" customHeight="1"/>
    <row r="5" spans="1:23" ht="14.45" customHeight="1">
      <c r="A5" s="1" t="s">
        <v>219</v>
      </c>
      <c r="B5" s="90" t="s">
        <v>220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</row>
    <row r="6" spans="1:23" ht="14.45" customHeight="1">
      <c r="D6" s="86" t="s">
        <v>221</v>
      </c>
      <c r="E6" s="86"/>
      <c r="F6" s="86"/>
      <c r="G6" s="86"/>
      <c r="H6" s="86"/>
      <c r="I6" s="86"/>
      <c r="J6" s="86"/>
      <c r="K6" s="86"/>
      <c r="L6" s="86"/>
      <c r="N6" s="86" t="s">
        <v>222</v>
      </c>
      <c r="O6" s="86"/>
      <c r="P6" s="86"/>
      <c r="Q6" s="86"/>
      <c r="R6" s="86"/>
      <c r="S6" s="86"/>
      <c r="T6" s="86"/>
      <c r="U6" s="86"/>
      <c r="V6" s="86"/>
      <c r="W6" s="86"/>
    </row>
    <row r="7" spans="1:23" ht="14.45" customHeight="1">
      <c r="D7" s="3"/>
      <c r="E7" s="3"/>
      <c r="F7" s="3"/>
      <c r="G7" s="3"/>
      <c r="H7" s="3"/>
      <c r="I7" s="3"/>
      <c r="J7" s="89" t="s">
        <v>32</v>
      </c>
      <c r="K7" s="89"/>
      <c r="L7" s="89"/>
      <c r="N7" s="3"/>
      <c r="O7" s="3"/>
      <c r="P7" s="3"/>
      <c r="Q7" s="3"/>
      <c r="R7" s="3"/>
      <c r="S7" s="3"/>
      <c r="T7" s="3"/>
      <c r="U7" s="89" t="s">
        <v>32</v>
      </c>
      <c r="V7" s="89"/>
      <c r="W7" s="89"/>
    </row>
    <row r="8" spans="1:23" ht="14.45" customHeight="1">
      <c r="A8" s="86" t="s">
        <v>223</v>
      </c>
      <c r="B8" s="86"/>
      <c r="D8" s="2" t="s">
        <v>224</v>
      </c>
      <c r="F8" s="2" t="s">
        <v>225</v>
      </c>
      <c r="H8" s="2" t="s">
        <v>226</v>
      </c>
      <c r="J8" s="43" t="s">
        <v>184</v>
      </c>
      <c r="K8" s="3"/>
      <c r="L8" s="4" t="s">
        <v>207</v>
      </c>
      <c r="N8" s="2" t="s">
        <v>224</v>
      </c>
      <c r="P8" s="86" t="s">
        <v>225</v>
      </c>
      <c r="Q8" s="86"/>
      <c r="S8" s="2" t="s">
        <v>226</v>
      </c>
      <c r="U8" s="43" t="s">
        <v>184</v>
      </c>
      <c r="V8" s="3"/>
      <c r="W8" s="4" t="s">
        <v>207</v>
      </c>
    </row>
    <row r="9" spans="1:23" ht="21.75" customHeight="1">
      <c r="A9" s="87" t="s">
        <v>227</v>
      </c>
      <c r="B9" s="87"/>
      <c r="D9" s="6">
        <v>0</v>
      </c>
      <c r="F9" s="6">
        <v>0</v>
      </c>
      <c r="H9" s="6">
        <v>0</v>
      </c>
      <c r="J9" s="9">
        <f>D9+F9+H9</f>
        <v>0</v>
      </c>
      <c r="L9" s="7">
        <v>0</v>
      </c>
      <c r="N9" s="6">
        <v>3780000000</v>
      </c>
      <c r="P9" s="88">
        <v>0</v>
      </c>
      <c r="Q9" s="88"/>
      <c r="S9" s="6">
        <v>2299474962</v>
      </c>
      <c r="U9" s="9">
        <f>S9+P9+N9</f>
        <v>6079474962</v>
      </c>
      <c r="W9" s="44">
        <f>U9/درآمد!$F$13</f>
        <v>2.2158351534146744E-4</v>
      </c>
    </row>
    <row r="10" spans="1:23" ht="21.75" customHeight="1">
      <c r="A10" s="85" t="s">
        <v>228</v>
      </c>
      <c r="B10" s="85"/>
      <c r="D10" s="9">
        <v>0</v>
      </c>
      <c r="F10" s="9">
        <v>0</v>
      </c>
      <c r="H10" s="9">
        <v>0</v>
      </c>
      <c r="J10" s="9">
        <f t="shared" ref="J10:J34" si="0">D10+F10+H10</f>
        <v>0</v>
      </c>
      <c r="L10" s="10">
        <v>0</v>
      </c>
      <c r="N10" s="9">
        <v>19726122480</v>
      </c>
      <c r="P10" s="82">
        <v>0</v>
      </c>
      <c r="Q10" s="82"/>
      <c r="S10" s="9">
        <v>-20105002416</v>
      </c>
      <c r="U10" s="9">
        <f t="shared" ref="U10:U34" si="1">S10+P10+N10</f>
        <v>-378879936</v>
      </c>
      <c r="W10" s="38">
        <f>U10/درآمد!$F$13</f>
        <v>-1.3809341865207966E-5</v>
      </c>
    </row>
    <row r="11" spans="1:23" ht="21.75" customHeight="1">
      <c r="A11" s="85" t="s">
        <v>229</v>
      </c>
      <c r="B11" s="85"/>
      <c r="D11" s="9">
        <v>0</v>
      </c>
      <c r="F11" s="9">
        <v>0</v>
      </c>
      <c r="H11" s="9">
        <v>0</v>
      </c>
      <c r="J11" s="9">
        <f t="shared" si="0"/>
        <v>0</v>
      </c>
      <c r="L11" s="10">
        <v>0</v>
      </c>
      <c r="N11" s="9">
        <v>0</v>
      </c>
      <c r="P11" s="82">
        <v>0</v>
      </c>
      <c r="Q11" s="82"/>
      <c r="S11" s="9">
        <v>-2367535715</v>
      </c>
      <c r="U11" s="9">
        <f t="shared" si="1"/>
        <v>-2367535715</v>
      </c>
      <c r="W11" s="38">
        <f>U11/درآمد!$F$13</f>
        <v>-8.6291479067723904E-5</v>
      </c>
    </row>
    <row r="12" spans="1:23" ht="21.75" customHeight="1">
      <c r="A12" s="85" t="s">
        <v>22</v>
      </c>
      <c r="B12" s="85"/>
      <c r="D12" s="9">
        <v>0</v>
      </c>
      <c r="F12" s="9">
        <v>-12026312400</v>
      </c>
      <c r="H12" s="9">
        <v>0</v>
      </c>
      <c r="J12" s="9">
        <f t="shared" si="0"/>
        <v>-12026312400</v>
      </c>
      <c r="L12" s="10">
        <v>-0.37</v>
      </c>
      <c r="N12" s="9">
        <v>0</v>
      </c>
      <c r="P12" s="82">
        <v>-17908008979</v>
      </c>
      <c r="Q12" s="82"/>
      <c r="S12" s="9">
        <v>28059168600</v>
      </c>
      <c r="U12" s="9">
        <f t="shared" si="1"/>
        <v>10151159621</v>
      </c>
      <c r="W12" s="38">
        <f>U12/درآمد!$F$13</f>
        <v>3.6998748208900647E-4</v>
      </c>
    </row>
    <row r="13" spans="1:23" ht="21.75" customHeight="1">
      <c r="A13" s="85" t="s">
        <v>230</v>
      </c>
      <c r="B13" s="85"/>
      <c r="D13" s="9">
        <v>0</v>
      </c>
      <c r="F13" s="9">
        <v>0</v>
      </c>
      <c r="H13" s="9">
        <v>0</v>
      </c>
      <c r="J13" s="9">
        <f t="shared" si="0"/>
        <v>0</v>
      </c>
      <c r="L13" s="10">
        <v>0</v>
      </c>
      <c r="N13" s="9">
        <v>12865453600</v>
      </c>
      <c r="P13" s="82">
        <v>0</v>
      </c>
      <c r="Q13" s="82"/>
      <c r="S13" s="9">
        <v>35341551325</v>
      </c>
      <c r="U13" s="9">
        <f t="shared" si="1"/>
        <v>48207004925</v>
      </c>
      <c r="W13" s="38">
        <f>U13/درآمد!$F$13</f>
        <v>1.7570394947149935E-3</v>
      </c>
    </row>
    <row r="14" spans="1:23" ht="21.75" customHeight="1">
      <c r="A14" s="85" t="s">
        <v>231</v>
      </c>
      <c r="B14" s="85"/>
      <c r="D14" s="9">
        <v>0</v>
      </c>
      <c r="F14" s="9">
        <v>0</v>
      </c>
      <c r="H14" s="9">
        <v>0</v>
      </c>
      <c r="J14" s="9">
        <f t="shared" si="0"/>
        <v>0</v>
      </c>
      <c r="L14" s="10">
        <v>0</v>
      </c>
      <c r="N14" s="9">
        <v>0</v>
      </c>
      <c r="P14" s="82">
        <v>0</v>
      </c>
      <c r="Q14" s="82"/>
      <c r="S14" s="9">
        <v>7666220</v>
      </c>
      <c r="U14" s="9">
        <f t="shared" si="1"/>
        <v>7666220</v>
      </c>
      <c r="W14" s="38">
        <f>U14/درآمد!$F$13</f>
        <v>2.7941688839890062E-7</v>
      </c>
    </row>
    <row r="15" spans="1:23" ht="21.75" customHeight="1">
      <c r="A15" s="85" t="s">
        <v>232</v>
      </c>
      <c r="B15" s="85"/>
      <c r="D15" s="9">
        <v>0</v>
      </c>
      <c r="F15" s="9">
        <v>0</v>
      </c>
      <c r="H15" s="9">
        <v>0</v>
      </c>
      <c r="J15" s="9">
        <f t="shared" si="0"/>
        <v>0</v>
      </c>
      <c r="L15" s="10">
        <v>0</v>
      </c>
      <c r="N15" s="9">
        <v>0</v>
      </c>
      <c r="P15" s="82">
        <v>0</v>
      </c>
      <c r="Q15" s="82"/>
      <c r="S15" s="9">
        <v>71945675</v>
      </c>
      <c r="U15" s="9">
        <f t="shared" si="1"/>
        <v>71945675</v>
      </c>
      <c r="W15" s="38">
        <f>U15/درآمد!$F$13</f>
        <v>2.6222619025097863E-6</v>
      </c>
    </row>
    <row r="16" spans="1:23" ht="21.75" customHeight="1">
      <c r="A16" s="85" t="s">
        <v>233</v>
      </c>
      <c r="B16" s="85"/>
      <c r="D16" s="9">
        <v>0</v>
      </c>
      <c r="F16" s="9">
        <v>0</v>
      </c>
      <c r="H16" s="9">
        <v>0</v>
      </c>
      <c r="J16" s="9">
        <f t="shared" si="0"/>
        <v>0</v>
      </c>
      <c r="L16" s="10">
        <v>0</v>
      </c>
      <c r="N16" s="9">
        <v>0</v>
      </c>
      <c r="P16" s="82">
        <v>0</v>
      </c>
      <c r="Q16" s="82"/>
      <c r="S16" s="9">
        <v>49912677472</v>
      </c>
      <c r="U16" s="9">
        <f t="shared" si="1"/>
        <v>49912677472</v>
      </c>
      <c r="W16" s="38">
        <f>U16/درآمد!$F$13</f>
        <v>1.8192075143792046E-3</v>
      </c>
    </row>
    <row r="17" spans="1:23" ht="21.75" customHeight="1">
      <c r="A17" s="85" t="s">
        <v>234</v>
      </c>
      <c r="B17" s="85"/>
      <c r="D17" s="9">
        <v>0</v>
      </c>
      <c r="F17" s="9">
        <v>0</v>
      </c>
      <c r="H17" s="9">
        <v>0</v>
      </c>
      <c r="J17" s="9">
        <f t="shared" si="0"/>
        <v>0</v>
      </c>
      <c r="L17" s="10">
        <v>0</v>
      </c>
      <c r="N17" s="9">
        <v>0</v>
      </c>
      <c r="P17" s="82">
        <v>0</v>
      </c>
      <c r="Q17" s="82"/>
      <c r="S17" s="9">
        <v>14694205207</v>
      </c>
      <c r="U17" s="9">
        <f t="shared" si="1"/>
        <v>14694205207</v>
      </c>
      <c r="W17" s="38">
        <f>U17/درآمد!$F$13</f>
        <v>5.3557151978874382E-4</v>
      </c>
    </row>
    <row r="18" spans="1:23" ht="21.75" customHeight="1">
      <c r="A18" s="85" t="s">
        <v>235</v>
      </c>
      <c r="B18" s="85"/>
      <c r="D18" s="9">
        <v>0</v>
      </c>
      <c r="F18" s="9">
        <v>0</v>
      </c>
      <c r="H18" s="9">
        <v>0</v>
      </c>
      <c r="J18" s="9">
        <f t="shared" si="0"/>
        <v>0</v>
      </c>
      <c r="L18" s="10">
        <v>0</v>
      </c>
      <c r="N18" s="9">
        <v>0</v>
      </c>
      <c r="P18" s="82">
        <v>0</v>
      </c>
      <c r="Q18" s="82"/>
      <c r="S18" s="9">
        <v>42908987603</v>
      </c>
      <c r="U18" s="9">
        <f t="shared" si="1"/>
        <v>42908987603</v>
      </c>
      <c r="W18" s="38">
        <f>U18/درآمد!$F$13</f>
        <v>1.5639383947209005E-3</v>
      </c>
    </row>
    <row r="19" spans="1:23" ht="21.75" customHeight="1">
      <c r="A19" s="85" t="s">
        <v>236</v>
      </c>
      <c r="B19" s="85"/>
      <c r="D19" s="9">
        <v>0</v>
      </c>
      <c r="F19" s="9">
        <v>0</v>
      </c>
      <c r="H19" s="9">
        <v>0</v>
      </c>
      <c r="J19" s="9">
        <f t="shared" si="0"/>
        <v>0</v>
      </c>
      <c r="L19" s="10">
        <v>0</v>
      </c>
      <c r="N19" s="9">
        <v>0</v>
      </c>
      <c r="P19" s="82">
        <v>0</v>
      </c>
      <c r="Q19" s="82"/>
      <c r="S19" s="9">
        <v>180886056</v>
      </c>
      <c r="U19" s="9">
        <f t="shared" si="1"/>
        <v>180886056</v>
      </c>
      <c r="W19" s="38">
        <f>U19/درآمد!$F$13</f>
        <v>6.5928996196651398E-6</v>
      </c>
    </row>
    <row r="20" spans="1:23" ht="21.75" customHeight="1">
      <c r="A20" s="85" t="s">
        <v>237</v>
      </c>
      <c r="B20" s="85"/>
      <c r="D20" s="9">
        <v>0</v>
      </c>
      <c r="F20" s="9">
        <v>0</v>
      </c>
      <c r="H20" s="9">
        <v>0</v>
      </c>
      <c r="J20" s="9">
        <f t="shared" si="0"/>
        <v>0</v>
      </c>
      <c r="L20" s="10">
        <v>0</v>
      </c>
      <c r="N20" s="9">
        <v>0</v>
      </c>
      <c r="P20" s="82">
        <v>0</v>
      </c>
      <c r="Q20" s="82"/>
      <c r="S20" s="9">
        <v>10401470116</v>
      </c>
      <c r="U20" s="9">
        <f t="shared" si="1"/>
        <v>10401470116</v>
      </c>
      <c r="W20" s="38">
        <f>U20/درآمد!$F$13</f>
        <v>3.7911075009416267E-4</v>
      </c>
    </row>
    <row r="21" spans="1:23" ht="21.75" customHeight="1">
      <c r="A21" s="85" t="s">
        <v>238</v>
      </c>
      <c r="B21" s="85"/>
      <c r="D21" s="9">
        <v>0</v>
      </c>
      <c r="F21" s="9">
        <v>0</v>
      </c>
      <c r="H21" s="9">
        <v>0</v>
      </c>
      <c r="J21" s="9">
        <f t="shared" si="0"/>
        <v>0</v>
      </c>
      <c r="L21" s="10">
        <v>0</v>
      </c>
      <c r="N21" s="9">
        <v>38805208744</v>
      </c>
      <c r="P21" s="82">
        <v>0</v>
      </c>
      <c r="Q21" s="82"/>
      <c r="S21" s="9">
        <v>25159212993</v>
      </c>
      <c r="U21" s="9">
        <f t="shared" si="1"/>
        <v>63964421737</v>
      </c>
      <c r="W21" s="38">
        <f>U21/درآمد!$F$13</f>
        <v>2.3313627433060287E-3</v>
      </c>
    </row>
    <row r="22" spans="1:23" ht="21.75" customHeight="1">
      <c r="A22" s="85" t="s">
        <v>239</v>
      </c>
      <c r="B22" s="85"/>
      <c r="D22" s="9">
        <v>0</v>
      </c>
      <c r="F22" s="9">
        <v>0</v>
      </c>
      <c r="H22" s="9">
        <v>0</v>
      </c>
      <c r="J22" s="9">
        <f t="shared" si="0"/>
        <v>0</v>
      </c>
      <c r="L22" s="10">
        <v>0</v>
      </c>
      <c r="N22" s="9">
        <v>0</v>
      </c>
      <c r="P22" s="82">
        <v>0</v>
      </c>
      <c r="Q22" s="82"/>
      <c r="S22" s="9">
        <v>63793483000</v>
      </c>
      <c r="U22" s="9">
        <f t="shared" si="1"/>
        <v>63793483000</v>
      </c>
      <c r="W22" s="38">
        <f>U22/درآمد!$F$13</f>
        <v>2.3251324016253334E-3</v>
      </c>
    </row>
    <row r="23" spans="1:23" ht="21.75" customHeight="1">
      <c r="A23" s="85" t="s">
        <v>240</v>
      </c>
      <c r="B23" s="85"/>
      <c r="D23" s="9">
        <v>0</v>
      </c>
      <c r="F23" s="9">
        <v>0</v>
      </c>
      <c r="H23" s="9">
        <v>0</v>
      </c>
      <c r="J23" s="9">
        <f t="shared" si="0"/>
        <v>0</v>
      </c>
      <c r="L23" s="10">
        <v>0</v>
      </c>
      <c r="N23" s="9">
        <v>6875000000</v>
      </c>
      <c r="P23" s="82">
        <v>0</v>
      </c>
      <c r="Q23" s="82"/>
      <c r="S23" s="9">
        <v>-780954474</v>
      </c>
      <c r="U23" s="9">
        <f t="shared" si="1"/>
        <v>6094045526</v>
      </c>
      <c r="W23" s="38">
        <f>U23/درآمد!$F$13</f>
        <v>2.2211458041070589E-4</v>
      </c>
    </row>
    <row r="24" spans="1:23" ht="21.75" customHeight="1">
      <c r="A24" s="85" t="s">
        <v>23</v>
      </c>
      <c r="B24" s="85"/>
      <c r="D24" s="9">
        <v>0</v>
      </c>
      <c r="F24" s="9">
        <v>-7490314888</v>
      </c>
      <c r="H24" s="9">
        <v>0</v>
      </c>
      <c r="J24" s="9">
        <f t="shared" si="0"/>
        <v>-7490314888</v>
      </c>
      <c r="L24" s="10">
        <v>-0.23</v>
      </c>
      <c r="N24" s="9">
        <v>0</v>
      </c>
      <c r="P24" s="82">
        <v>-17859318855</v>
      </c>
      <c r="Q24" s="82"/>
      <c r="S24" s="9">
        <v>589991919</v>
      </c>
      <c r="U24" s="9">
        <f t="shared" si="1"/>
        <v>-17269326936</v>
      </c>
      <c r="W24" s="38">
        <f>U24/درآمد!$F$13</f>
        <v>-6.2942905332751215E-4</v>
      </c>
    </row>
    <row r="25" spans="1:23" ht="21.75" customHeight="1">
      <c r="A25" s="85" t="s">
        <v>241</v>
      </c>
      <c r="B25" s="85"/>
      <c r="D25" s="9">
        <v>0</v>
      </c>
      <c r="F25" s="9">
        <v>0</v>
      </c>
      <c r="H25" s="9">
        <v>0</v>
      </c>
      <c r="J25" s="9">
        <f t="shared" si="0"/>
        <v>0</v>
      </c>
      <c r="L25" s="10">
        <v>0</v>
      </c>
      <c r="N25" s="9">
        <v>8068000000</v>
      </c>
      <c r="P25" s="82">
        <v>0</v>
      </c>
      <c r="Q25" s="82"/>
      <c r="S25" s="9">
        <v>-469688000</v>
      </c>
      <c r="U25" s="9">
        <f t="shared" si="1"/>
        <v>7598312000</v>
      </c>
      <c r="W25" s="38">
        <f>U25/درآمد!$F$13</f>
        <v>2.7694179088573343E-4</v>
      </c>
    </row>
    <row r="26" spans="1:23" ht="21.75" customHeight="1">
      <c r="A26" s="85" t="s">
        <v>29</v>
      </c>
      <c r="B26" s="85"/>
      <c r="D26" s="9">
        <v>0</v>
      </c>
      <c r="F26" s="9">
        <v>184165312</v>
      </c>
      <c r="H26" s="9">
        <v>0</v>
      </c>
      <c r="J26" s="9">
        <f t="shared" si="0"/>
        <v>184165312</v>
      </c>
      <c r="L26" s="10">
        <v>0.01</v>
      </c>
      <c r="N26" s="9">
        <v>27840000000</v>
      </c>
      <c r="P26" s="82">
        <v>-24665123518</v>
      </c>
      <c r="Q26" s="82"/>
      <c r="S26" s="9">
        <v>0</v>
      </c>
      <c r="U26" s="9">
        <f t="shared" si="1"/>
        <v>3174876482</v>
      </c>
      <c r="W26" s="38">
        <f>U26/درآمد!$F$13</f>
        <v>1.1571727756981775E-4</v>
      </c>
    </row>
    <row r="27" spans="1:23" ht="21.75" customHeight="1">
      <c r="A27" s="85" t="s">
        <v>27</v>
      </c>
      <c r="B27" s="85"/>
      <c r="D27" s="9">
        <v>0</v>
      </c>
      <c r="F27" s="9">
        <v>-3998848100</v>
      </c>
      <c r="H27" s="9">
        <v>0</v>
      </c>
      <c r="J27" s="9">
        <f t="shared" si="0"/>
        <v>-3998848100</v>
      </c>
      <c r="L27" s="10">
        <v>-0.12</v>
      </c>
      <c r="N27" s="9">
        <v>0</v>
      </c>
      <c r="P27" s="82">
        <v>-45547482296</v>
      </c>
      <c r="Q27" s="82"/>
      <c r="S27" s="9">
        <v>0</v>
      </c>
      <c r="U27" s="9">
        <f t="shared" si="1"/>
        <v>-45547482296</v>
      </c>
      <c r="W27" s="38">
        <f>U27/درآمد!$F$13</f>
        <v>-1.6601057336669614E-3</v>
      </c>
    </row>
    <row r="28" spans="1:23" ht="21.75" customHeight="1">
      <c r="A28" s="85" t="s">
        <v>28</v>
      </c>
      <c r="B28" s="85"/>
      <c r="D28" s="9">
        <v>0</v>
      </c>
      <c r="F28" s="9">
        <v>395915730</v>
      </c>
      <c r="H28" s="9">
        <v>0</v>
      </c>
      <c r="J28" s="9">
        <f t="shared" si="0"/>
        <v>395915730</v>
      </c>
      <c r="L28" s="10">
        <v>0.01</v>
      </c>
      <c r="N28" s="9">
        <v>0</v>
      </c>
      <c r="P28" s="82">
        <v>263644822</v>
      </c>
      <c r="Q28" s="82"/>
      <c r="S28" s="9">
        <v>0</v>
      </c>
      <c r="U28" s="9">
        <f t="shared" si="1"/>
        <v>263644822</v>
      </c>
      <c r="W28" s="38">
        <f>U28/درآمد!$F$13</f>
        <v>9.6092749498086439E-6</v>
      </c>
    </row>
    <row r="29" spans="1:23" ht="21.75" customHeight="1">
      <c r="A29" s="85" t="s">
        <v>25</v>
      </c>
      <c r="B29" s="85"/>
      <c r="D29" s="9">
        <v>0</v>
      </c>
      <c r="F29" s="9">
        <v>-4435619677</v>
      </c>
      <c r="H29" s="9">
        <v>0</v>
      </c>
      <c r="J29" s="9">
        <f t="shared" si="0"/>
        <v>-4435619677</v>
      </c>
      <c r="L29" s="10">
        <v>-0.14000000000000001</v>
      </c>
      <c r="N29" s="9">
        <v>0</v>
      </c>
      <c r="P29" s="82">
        <v>-29345296860</v>
      </c>
      <c r="Q29" s="82"/>
      <c r="S29" s="9">
        <v>0</v>
      </c>
      <c r="U29" s="9">
        <f t="shared" si="1"/>
        <v>-29345296860</v>
      </c>
      <c r="W29" s="38">
        <f>U29/درآمد!$F$13</f>
        <v>-1.069571645186706E-3</v>
      </c>
    </row>
    <row r="30" spans="1:23" ht="21.75" customHeight="1">
      <c r="A30" s="85" t="s">
        <v>20</v>
      </c>
      <c r="B30" s="85"/>
      <c r="D30" s="9">
        <v>0</v>
      </c>
      <c r="F30" s="9">
        <v>-776266477</v>
      </c>
      <c r="H30" s="9">
        <v>0</v>
      </c>
      <c r="J30" s="9">
        <f t="shared" si="0"/>
        <v>-776266477</v>
      </c>
      <c r="L30" s="10">
        <v>-0.02</v>
      </c>
      <c r="N30" s="9">
        <v>0</v>
      </c>
      <c r="P30" s="82">
        <v>-17973484483</v>
      </c>
      <c r="Q30" s="82"/>
      <c r="S30" s="9">
        <v>0</v>
      </c>
      <c r="U30" s="9">
        <f t="shared" si="1"/>
        <v>-17973484483</v>
      </c>
      <c r="W30" s="38">
        <f>U30/درآمد!$F$13</f>
        <v>-6.5509404999149299E-4</v>
      </c>
    </row>
    <row r="31" spans="1:23" ht="21.75" customHeight="1">
      <c r="A31" s="85" t="s">
        <v>19</v>
      </c>
      <c r="B31" s="85"/>
      <c r="D31" s="9">
        <v>0</v>
      </c>
      <c r="F31" s="9">
        <v>-297681000</v>
      </c>
      <c r="H31" s="9">
        <v>0</v>
      </c>
      <c r="J31" s="9">
        <f t="shared" si="0"/>
        <v>-297681000</v>
      </c>
      <c r="L31" s="10">
        <v>-0.01</v>
      </c>
      <c r="N31" s="9">
        <v>0</v>
      </c>
      <c r="P31" s="82">
        <f>-21275327002</f>
        <v>-21275327002</v>
      </c>
      <c r="Q31" s="82"/>
      <c r="S31" s="9">
        <v>0</v>
      </c>
      <c r="U31" s="9">
        <f t="shared" si="1"/>
        <v>-21275327002</v>
      </c>
      <c r="W31" s="38">
        <f>U31/درآمد!$F$13</f>
        <v>-7.7543896086571364E-4</v>
      </c>
    </row>
    <row r="32" spans="1:23" ht="21.75" customHeight="1">
      <c r="A32" s="85" t="s">
        <v>21</v>
      </c>
      <c r="B32" s="85"/>
      <c r="D32" s="9">
        <v>0</v>
      </c>
      <c r="F32" s="9">
        <v>-6747436000</v>
      </c>
      <c r="H32" s="9">
        <v>0</v>
      </c>
      <c r="J32" s="9">
        <f t="shared" si="0"/>
        <v>-6747436000</v>
      </c>
      <c r="L32" s="10">
        <v>-0.21</v>
      </c>
      <c r="N32" s="9">
        <v>0</v>
      </c>
      <c r="P32" s="82">
        <v>-17284079465</v>
      </c>
      <c r="Q32" s="82"/>
      <c r="S32" s="9">
        <v>0</v>
      </c>
      <c r="U32" s="9">
        <f t="shared" si="1"/>
        <v>-17284079465</v>
      </c>
      <c r="W32" s="38">
        <f>U32/درآمد!$F$13</f>
        <v>-6.2996675062151029E-4</v>
      </c>
    </row>
    <row r="33" spans="1:23" ht="21.75" customHeight="1">
      <c r="A33" s="85" t="s">
        <v>24</v>
      </c>
      <c r="B33" s="85"/>
      <c r="D33" s="9">
        <v>0</v>
      </c>
      <c r="F33" s="9">
        <v>0</v>
      </c>
      <c r="H33" s="9">
        <v>0</v>
      </c>
      <c r="J33" s="9">
        <f t="shared" si="0"/>
        <v>0</v>
      </c>
      <c r="L33" s="10">
        <v>0</v>
      </c>
      <c r="N33" s="9">
        <v>0</v>
      </c>
      <c r="P33" s="82">
        <v>314724178</v>
      </c>
      <c r="Q33" s="82"/>
      <c r="S33" s="9">
        <v>0</v>
      </c>
      <c r="U33" s="9">
        <f t="shared" si="1"/>
        <v>314724178</v>
      </c>
      <c r="W33" s="38">
        <f>U33/درآمد!$F$13</f>
        <v>1.1471005335179754E-5</v>
      </c>
    </row>
    <row r="34" spans="1:23" ht="21.75" customHeight="1">
      <c r="A34" s="81" t="s">
        <v>31</v>
      </c>
      <c r="B34" s="81"/>
      <c r="D34" s="13">
        <v>0</v>
      </c>
      <c r="F34" s="13">
        <v>-5775011400</v>
      </c>
      <c r="H34" s="13">
        <v>0</v>
      </c>
      <c r="J34" s="46">
        <f t="shared" si="0"/>
        <v>-5775011400</v>
      </c>
      <c r="L34" s="14">
        <v>-0.18</v>
      </c>
      <c r="N34" s="13">
        <v>0</v>
      </c>
      <c r="P34" s="99">
        <v>-36111645104</v>
      </c>
      <c r="Q34" s="99"/>
      <c r="S34" s="13">
        <v>0</v>
      </c>
      <c r="U34" s="46">
        <f t="shared" si="1"/>
        <v>-36111645104</v>
      </c>
      <c r="W34" s="40">
        <f>U34/درآمد!$F$13</f>
        <v>-1.3161901836791891E-3</v>
      </c>
    </row>
    <row r="35" spans="1:23" ht="21.75" customHeight="1" thickBot="1">
      <c r="A35" s="84" t="s">
        <v>32</v>
      </c>
      <c r="B35" s="84"/>
      <c r="D35" s="16">
        <v>0</v>
      </c>
      <c r="F35" s="16">
        <f>SUM(F9:F34)</f>
        <v>-40967408900</v>
      </c>
      <c r="H35" s="16">
        <v>0</v>
      </c>
      <c r="J35" s="47">
        <f>SUM(J9:J34)</f>
        <v>-40967408900</v>
      </c>
      <c r="L35" s="17">
        <f>SUM(L9:L34)</f>
        <v>-1.26</v>
      </c>
      <c r="N35" s="16">
        <f>SUM(N9:N34)</f>
        <v>117959784824</v>
      </c>
      <c r="P35" s="98">
        <f>SUM(P9:Q34)</f>
        <v>-227391397562</v>
      </c>
      <c r="Q35" s="98"/>
      <c r="S35" s="16">
        <f>SUM(S9:S34)</f>
        <v>249697540543</v>
      </c>
      <c r="U35" s="47">
        <f>SUM(U9:U34)</f>
        <v>140265927805</v>
      </c>
      <c r="W35" s="42">
        <f>SUM(W9:W34)</f>
        <v>5.1123851253496427E-3</v>
      </c>
    </row>
    <row r="36" spans="1:23" ht="13.5" thickTop="1"/>
  </sheetData>
  <mergeCells count="64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7:B27"/>
    <mergeCell ref="P27:Q27"/>
    <mergeCell ref="A28:B28"/>
    <mergeCell ref="P28:Q28"/>
    <mergeCell ref="A25:B25"/>
    <mergeCell ref="P25:Q25"/>
    <mergeCell ref="A26:B26"/>
    <mergeCell ref="P26:Q26"/>
    <mergeCell ref="A29:B29"/>
    <mergeCell ref="P29:Q29"/>
    <mergeCell ref="A30:B30"/>
    <mergeCell ref="P30:Q30"/>
    <mergeCell ref="A31:B31"/>
    <mergeCell ref="P31:Q31"/>
    <mergeCell ref="A35:B35"/>
    <mergeCell ref="P35:Q35"/>
    <mergeCell ref="A32:B32"/>
    <mergeCell ref="P32:Q32"/>
    <mergeCell ref="A33:B33"/>
    <mergeCell ref="P33:Q33"/>
    <mergeCell ref="A34:B34"/>
    <mergeCell ref="P34:Q34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Parham Minaei</dc:creator>
  <dc:description/>
  <cp:lastModifiedBy>Parham Minaei</cp:lastModifiedBy>
  <dcterms:created xsi:type="dcterms:W3CDTF">2026-03-26T05:26:45Z</dcterms:created>
  <dcterms:modified xsi:type="dcterms:W3CDTF">2026-03-30T06:16:13Z</dcterms:modified>
</cp:coreProperties>
</file>